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8"/>
  <workbookPr defaultThemeVersion="124226"/>
  <mc:AlternateContent xmlns:mc="http://schemas.openxmlformats.org/markup-compatibility/2006">
    <mc:Choice Requires="x15">
      <x15ac:absPath xmlns:x15ac="http://schemas.microsoft.com/office/spreadsheetml/2010/11/ac" url="Z:\תרבות\מכרז הליכי בחירה\"/>
    </mc:Choice>
  </mc:AlternateContent>
  <xr:revisionPtr revIDLastSave="0" documentId="13_ncr:1_{CFA9707C-F623-418B-8384-25090B942B8A}" xr6:coauthVersionLast="36" xr6:coauthVersionMax="36" xr10:uidLastSave="{00000000-0000-0000-0000-000000000000}"/>
  <bookViews>
    <workbookView xWindow="0" yWindow="0" windowWidth="23040" windowHeight="9135" tabRatio="577" activeTab="4" xr2:uid="{00000000-000D-0000-FFFF-FFFF00000000}"/>
  </bookViews>
  <sheets>
    <sheet name="תנאי-סף" sheetId="1" r:id="rId1"/>
    <sheet name="איכות" sheetId="8" r:id="rId2"/>
    <sheet name="ראיון" sheetId="11" r:id="rId3"/>
    <sheet name="מחיר" sheetId="6" r:id="rId4"/>
    <sheet name="סיכום" sheetId="12" r:id="rId5"/>
  </sheets>
  <definedNames>
    <definedName name="_Ref173487267" localSheetId="0">'תנאי-סף'!#REF!</definedName>
    <definedName name="_Ref179538436" localSheetId="0">'תנאי-סף'!#REF!</definedName>
    <definedName name="_Ref263083897" localSheetId="0">'תנאי-סף'!$B$9</definedName>
    <definedName name="_Ref274737718" localSheetId="0">'תנאי-סף'!$B$10</definedName>
    <definedName name="_Ref274737979" localSheetId="0">'תנאי-סף'!#REF!</definedName>
    <definedName name="_Ref295727242" localSheetId="0">'תנאי-סף'!$B$11</definedName>
    <definedName name="_Ref296892065" localSheetId="0">'תנאי-סף'!$B$12</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'תנאי-סף'!$B$10</definedName>
    <definedName name="_Ref304980088" localSheetId="0">'תנאי-סף'!#REF!</definedName>
    <definedName name="_Ref306772740" localSheetId="0">'תנאי-סף'!#REF!</definedName>
    <definedName name="_Ref316295880" localSheetId="0">'תנאי-סף'!$B$21</definedName>
    <definedName name="_Ref316372399" localSheetId="0">'תנאי-סף'!#REF!</definedName>
    <definedName name="_Ref329872137" localSheetId="0">'תנאי-סף'!#REF!</definedName>
    <definedName name="_Ref373241086" localSheetId="0">'תנאי-סף'!#REF!</definedName>
    <definedName name="_Ref374524676" localSheetId="0">'תנאי-סף'!$B$9</definedName>
    <definedName name="_Ref375743705" localSheetId="0">'תנאי-סף'!#REF!</definedName>
    <definedName name="_Ref414963483" localSheetId="0">'תנאי-סף'!#REF!</definedName>
    <definedName name="_Ref416103278" localSheetId="0">'תנאי-סף'!#REF!</definedName>
    <definedName name="_Ref420855264" localSheetId="0">'תנאי-סף'!#REF!</definedName>
    <definedName name="_Ref421107478" localSheetId="0">'תנאי-סף'!#REF!</definedName>
    <definedName name="_Ref523216539" localSheetId="0">'תנאי-סף'!#REF!</definedName>
    <definedName name="_Ref524009118" localSheetId="0">'תנאי-סף'!#REF!</definedName>
    <definedName name="_xlnm.Print_Area" localSheetId="1">איכות!$A$1:$I$11</definedName>
    <definedName name="_xlnm.Print_Area" localSheetId="3">מחיר!$A$1:$D$4</definedName>
    <definedName name="_xlnm.Print_Area" localSheetId="4">סיכום!$A$1:$E$7</definedName>
    <definedName name="_xlnm.Print_Area" localSheetId="2">ראיון!$A$1:$H$9</definedName>
    <definedName name="_xlnm.Print_Area" localSheetId="0">'תנאי-סף'!$A$1:$F$43</definedName>
  </definedNames>
  <calcPr calcId="191029"/>
</workbook>
</file>

<file path=xl/calcChain.xml><?xml version="1.0" encoding="utf-8"?>
<calcChain xmlns="http://schemas.openxmlformats.org/spreadsheetml/2006/main">
  <c r="I9" i="8" l="1"/>
  <c r="I8" i="8"/>
  <c r="I7" i="8" s="1"/>
  <c r="G9" i="8"/>
  <c r="G8" i="8"/>
  <c r="G7" i="8" s="1"/>
  <c r="E9" i="8"/>
  <c r="E8" i="8"/>
  <c r="I6" i="8"/>
  <c r="I5" i="8"/>
  <c r="I4" i="8" s="1"/>
  <c r="G6" i="8"/>
  <c r="G5" i="8"/>
  <c r="G4" i="8" s="1"/>
  <c r="E6" i="8"/>
  <c r="E5" i="8"/>
  <c r="C11" i="8"/>
  <c r="E16" i="1" a="1"/>
  <c r="E16" i="1" s="1"/>
  <c r="F16" i="1" a="1"/>
  <c r="F16" i="1" s="1"/>
  <c r="D16" i="1" a="1"/>
  <c r="D16" i="1" s="1"/>
  <c r="E13" i="1" a="1"/>
  <c r="E13" i="1" s="1"/>
  <c r="F13" i="1" a="1"/>
  <c r="F13" i="1" s="1"/>
  <c r="D13" i="1" a="1"/>
  <c r="D13" i="1" s="1"/>
  <c r="E7" i="8" l="1"/>
  <c r="E4" i="8"/>
  <c r="D7" i="12"/>
  <c r="E7" i="12"/>
  <c r="C7" i="12"/>
  <c r="C4" i="6"/>
  <c r="D4" i="12" s="1"/>
  <c r="D4" i="6"/>
  <c r="E4" i="12" s="1"/>
  <c r="B4" i="6"/>
  <c r="C4" i="12" s="1"/>
  <c r="G9" i="11"/>
  <c r="I10" i="8" s="1"/>
  <c r="H11" i="8" s="1"/>
  <c r="E9" i="11"/>
  <c r="G10" i="8" s="1"/>
  <c r="F11" i="8" s="1"/>
  <c r="C9" i="11"/>
  <c r="E10" i="8" s="1"/>
  <c r="D11" i="8" l="1"/>
  <c r="E8" i="1" a="1"/>
  <c r="E8" i="1" s="1"/>
  <c r="F8" i="1" a="1"/>
  <c r="F8" i="1" s="1"/>
  <c r="D8" i="1" a="1"/>
  <c r="D8" i="1" s="1"/>
  <c r="B2" i="6" l="1"/>
  <c r="H1" i="8"/>
  <c r="F1" i="8"/>
  <c r="D1" i="8"/>
  <c r="B9" i="11"/>
  <c r="C1" i="12"/>
  <c r="C3" i="12" s="1"/>
  <c r="D1" i="12"/>
  <c r="D3" i="12" s="1"/>
  <c r="E1" i="12"/>
  <c r="E3" i="12" s="1"/>
  <c r="C1" i="6"/>
  <c r="D1" i="6"/>
  <c r="B1" i="6"/>
  <c r="H2" i="8" l="1"/>
  <c r="G1" i="11"/>
  <c r="D2" i="8"/>
  <c r="C1" i="11"/>
  <c r="F2" i="8"/>
  <c r="E1" i="11"/>
  <c r="F7" i="1"/>
  <c r="F43" i="1" s="1"/>
  <c r="E7" i="1"/>
  <c r="E43" i="1" s="1"/>
  <c r="D7" i="1"/>
  <c r="D43" i="1" s="1"/>
  <c r="C2" i="6"/>
  <c r="D2" i="6"/>
  <c r="D2" i="12"/>
  <c r="E2" i="12"/>
  <c r="C2" i="12"/>
  <c r="A5" i="12"/>
  <c r="E2" i="11" l="1"/>
  <c r="C2" i="11"/>
  <c r="G2" i="11"/>
  <c r="C5" i="12" l="1"/>
  <c r="D5" i="12"/>
  <c r="E5" i="12"/>
  <c r="C6" i="12" l="1"/>
  <c r="E6" i="12"/>
  <c r="D6" i="12"/>
</calcChain>
</file>

<file path=xl/sharedStrings.xml><?xml version="1.0" encoding="utf-8"?>
<sst xmlns="http://schemas.openxmlformats.org/spreadsheetml/2006/main" count="138" uniqueCount="120">
  <si>
    <t>מס' סעיף</t>
  </si>
  <si>
    <t>תיאור התנאי</t>
  </si>
  <si>
    <t>מסמכים נדרשים</t>
  </si>
  <si>
    <t>משקל</t>
  </si>
  <si>
    <t>משקל בציון האיכות</t>
  </si>
  <si>
    <t>ציון כולל לפרמטר</t>
  </si>
  <si>
    <t>ציון מחיר מנורמל</t>
  </si>
  <si>
    <t>ציון איכות</t>
  </si>
  <si>
    <t>ציון מחיר</t>
  </si>
  <si>
    <t>סה"כ ציון</t>
  </si>
  <si>
    <t>שקלול ציונים סופיים</t>
  </si>
  <si>
    <t>רכיב</t>
  </si>
  <si>
    <t>נימוק/ציון גלם</t>
  </si>
  <si>
    <t>טלפון:</t>
  </si>
  <si>
    <t>נימוק / ציון גלם</t>
  </si>
  <si>
    <t>תנאי סף מקצועיים</t>
  </si>
  <si>
    <t>תנאי סף מנהליים</t>
  </si>
  <si>
    <t>מס' סעיף:</t>
  </si>
  <si>
    <t>קריטריון:</t>
  </si>
  <si>
    <t>מס"ד:</t>
  </si>
  <si>
    <t>שם המציע:</t>
  </si>
  <si>
    <t>ח.פ.</t>
  </si>
  <si>
    <t>נימוק</t>
  </si>
  <si>
    <t xml:space="preserve">סה"כ ציון איכות </t>
  </si>
  <si>
    <t>איש קשר לצורך המכרז:</t>
  </si>
  <si>
    <t>הצעות למכרז תוגשנה בשפה העברית. כמו כן כל הנספחים, מכתבי המלצה, אישורים, תעודות וכל פרט הנדרש במכרז יוצגו אך ורק בשפה העברית.</t>
  </si>
  <si>
    <t>ניקוד איכות</t>
  </si>
  <si>
    <t>כתובת דוא"ל:</t>
  </si>
  <si>
    <t>6</t>
  </si>
  <si>
    <t>תנאי סף</t>
  </si>
  <si>
    <t>6.1</t>
  </si>
  <si>
    <t>6.2</t>
  </si>
  <si>
    <t>7.2</t>
  </si>
  <si>
    <t>הצעה שלמה?</t>
  </si>
  <si>
    <t>דירוג מציעים</t>
  </si>
  <si>
    <t>סה"כ</t>
  </si>
  <si>
    <t>עסק בשליטת אישה?</t>
  </si>
  <si>
    <r>
      <t xml:space="preserve">ציון
</t>
    </r>
    <r>
      <rPr>
        <sz val="9"/>
        <color theme="1"/>
        <rFont val="Arial"/>
        <family val="2"/>
        <scheme val="minor"/>
      </rPr>
      <t>יש להזין מספר בין 0 ל-10
ניתן להזין שבר עשרוני</t>
    </r>
  </si>
  <si>
    <t>5</t>
  </si>
  <si>
    <t>5.1</t>
  </si>
  <si>
    <t>5.1.1</t>
  </si>
  <si>
    <t>5.1.2</t>
  </si>
  <si>
    <t>5.1.3</t>
  </si>
  <si>
    <t>5.1.4</t>
  </si>
  <si>
    <t>5.2</t>
  </si>
  <si>
    <t>5.2.1</t>
  </si>
  <si>
    <t>5.2.2</t>
  </si>
  <si>
    <t>6.3</t>
  </si>
  <si>
    <t>6.4</t>
  </si>
  <si>
    <t>6.5</t>
  </si>
  <si>
    <t>6.6</t>
  </si>
  <si>
    <t>6.7</t>
  </si>
  <si>
    <t>6.8</t>
  </si>
  <si>
    <t>6.9</t>
  </si>
  <si>
    <t>6.10</t>
  </si>
  <si>
    <t>6.11</t>
  </si>
  <si>
    <t>6.12</t>
  </si>
  <si>
    <t>6.13</t>
  </si>
  <si>
    <t>6.14</t>
  </si>
  <si>
    <t>6.15</t>
  </si>
  <si>
    <t>6.16</t>
  </si>
  <si>
    <t>9.6.1</t>
  </si>
  <si>
    <t>9.6.2</t>
  </si>
  <si>
    <t>9.6.3</t>
  </si>
  <si>
    <t>למציע</t>
  </si>
  <si>
    <t>המציע הינו גוף משפטי מאוגד הרשום ברשם רשמי בישראל ו/או עוסק מורשה.</t>
  </si>
  <si>
    <t>המציע עומד בדרישות תקנה 6(א) לתקנות חובת המכרזים, התשנ"ג-1993 ובכלל זה מחזיק בכל האישורים הנדרשים לפי חוק עסקאות גופים ציבוריים, התשל"ו-1976 (אכיפת ניהול חשבונות ותשלום חובות מס), כשהם תקפים.</t>
  </si>
  <si>
    <t>חוברת הצעה מלאה וחתומה כנדרש בסעיף 7 להלן.</t>
  </si>
  <si>
    <t>טופס כתב הצעה, המצורף כחלק ב' למסמכי המכרז כשהוא חתום על-ידי נושא משרה המוסמך לחייב את המציע ומאושר על ידי עו"ד כנדרש.</t>
  </si>
  <si>
    <t>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</si>
  <si>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‎5.1.1 לעיל. </t>
  </si>
  <si>
    <t>אם המציע הוא תאגיד, יצורף בנוסף אישור עו"ד או רו"ח על היות החתומים בשמו על מסמכי המכרז רשאים לחייב את המציע בחתימתם.</t>
  </si>
  <si>
    <t>אישורים לפי חוק עסקאות גופים ציבוריים, בדבר ניהול פנקסי חשבונות ורשומות, כשהוא תקף, להוכחת העמידה בתנאי הסף שבסעיף ‎‎5.1.2 לעיל.</t>
  </si>
  <si>
    <t>מסמך בשפה העברית המתאר את פרופיל המציע.</t>
  </si>
  <si>
    <t>לצורך הוכחת עמידתו בתנאי הסף המפורט בסעיף ‎5.2.1 לעיל על המציע לפרט על אודות ניסיונו בביצוע הפעילות הנדרשת במכרז, תוך ציון היקף הפעילויות ומאפייניהן, שם הלקוח, שם איש הקשר ומספר הטלפון שלו כמפורט בחוברת ההצעה. הפרטים יסופקו בהתאם לנדרש בנספח ב'2 למסמכי המכרז. הניסיון הנדרש עפ"י סעיף זה יפורט ברשימה כרונולוגית מלאה של העבודות שבוצעו במהלך שנות הניסיון.</t>
  </si>
  <si>
    <t>6.17</t>
  </si>
  <si>
    <t>6.18</t>
  </si>
  <si>
    <t>6.19</t>
  </si>
  <si>
    <t>6.20</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</si>
  <si>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</si>
  <si>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על פי האמור בסעיף ‎13 לפרק זה.</t>
  </si>
  <si>
    <t>7.3</t>
  </si>
  <si>
    <t>ההצעה תוגש ב-2 עותקים קשיחים (מודפסים) ועותק אחד דיגיטלי (בפורמט pdf או docx על גבי החסן נייד cd או dok).</t>
  </si>
  <si>
    <r>
      <t>נספח הצעת המחיר חתום (נספח ב'7). מובהר כי הצעת המחיר תמולא ותחתם ע"י מורשה החתימה מטעם המציע</t>
    </r>
    <r>
      <rPr>
        <b/>
        <sz val="12"/>
        <color theme="1"/>
        <rFont val="David"/>
        <family val="2"/>
      </rPr>
      <t xml:space="preserve"> ותצורף במעטפה סגורה ונפרדת.</t>
    </r>
  </si>
  <si>
    <t>ניסיון המציע</t>
  </si>
  <si>
    <r>
      <t xml:space="preserve">מחיר
</t>
    </r>
    <r>
      <rPr>
        <sz val="12"/>
        <color theme="1"/>
        <rFont val="David"/>
        <family val="2"/>
      </rPr>
      <t xml:space="preserve">(יש להזין את המחיר שהוצע </t>
    </r>
    <r>
      <rPr>
        <b/>
        <sz val="12"/>
        <color theme="1"/>
        <rFont val="David"/>
        <family val="2"/>
      </rPr>
      <t>כולל מע"מ</t>
    </r>
    <r>
      <rPr>
        <sz val="12"/>
        <color theme="1"/>
        <rFont val="David"/>
        <family val="2"/>
      </rPr>
      <t>)</t>
    </r>
  </si>
  <si>
    <t>אם המציע הוא תאגיד – במועד הגשת ההצעה המציע אינו בעל חובות אגרה שנתית לרשות התאגידים בגין שנת 2021 או מוקדם מכך. כמו כן, המציע אינו מוגדר כ"חברה מפרת חוק" ולא נשלחה אליו התראה לפני רישום כ"חברה מפרת חוק" כאמור בסעיף 362א' לחוק החברות, התשנ"ט 1999.</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</si>
  <si>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</si>
  <si>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למנהל הפרויקט מטעם המציע</t>
  </si>
  <si>
    <t>לצורך הוכחת עמידה בתנאי הסף שבסעיף ‎5.1.3 לעיל, המציע יציג נסח חברה/שותפות עדכני מרשות התאגידים.</t>
  </si>
  <si>
    <t>תצהיר עמידה בהוראות חוק שוויון זכויות חתומה ע"י עו"ד (נספח ב'4).</t>
  </si>
  <si>
    <t>תצהיר היעדר הרשעות לפי חוק עובדים זרים וחוק שכר מינימום חתום ע"י עו"ד (נספח ב'5).</t>
  </si>
  <si>
    <t>התחייבות ואישור המציע לקיום החקיקה בתחום העסקת עובדים חתומה ע"י עו"ד (נספח ב'6).</t>
  </si>
  <si>
    <t>הצהרה על שימוש בתוכנות מקוריות חתומה ע"י עו"ד/רו"ח (נספח ב'7).</t>
  </si>
  <si>
    <t>לצורך הוכחת עמידתו בתנאי הסף המפורט בסעיף ‎5.2.2 לעיל על המציע לפרט על אודות ניסיונו של מנהל הפרויקט המיועד מטעמו לאספקת השירותים נשואי מכרז זה, תוך ציון היקף הפעילויות ומאפייניהן, שם הלקוח, שם איש הקשר ומספר הטלפון שלו כמפורט בחוברת ההצעה. הפרטים יסופקו בהתאם לנדרש בנספח ב'3 למסמכי המכרז. הניסיון הנדרש עפ"י סעיף זה יפורט ברשימה כרונולוגית מלאה של העבודות שבוצעו במהלך שנות הניסיון.</t>
  </si>
  <si>
    <t>על המציע לצרף בסופו של נספח זה קורות חיים ומסמכים המעידים על ניסיונו המקצועי של מנהל הפרויקט המוצע.</t>
  </si>
  <si>
    <t>במידה והמציע מציג מנהל פרויקט שאינו מועסק אצלו בעת הגשת ההצעה יש לצרף הסכם העסקה מותנה.</t>
  </si>
  <si>
    <t>מתודולוגיה לביצוע השירותים שתצורף להצעה ותוצג במסגרת הריאיון.</t>
  </si>
  <si>
    <t>נספח ב'9 למסמכי המכרז – יצורף מסומן ע"י המציע ברובריקות המתאימות, לפי האישורים והנספחים אותם צירף המציע להצעתו.</t>
  </si>
  <si>
    <t>ככל והמציע מבקש לצרף עותק מושחר להצעתו על פי האמור בסעיף ‎13 יש לצרף עותק דיגיטלי נוסף אשר הושחר על ידו.</t>
  </si>
  <si>
    <t>ניסיון מנהל הפרויקט</t>
  </si>
  <si>
    <t>ראיון</t>
  </si>
  <si>
    <t>ראה לשונית ראיון</t>
  </si>
  <si>
    <t>יש לציין מספר שנים</t>
  </si>
  <si>
    <t>על כל שנה בה ביצע המציע בין 25 ל-50 הליכי בחירה, תזכה ההצעה ב-5 נקודות.</t>
  </si>
  <si>
    <t>על כל שנה בה ביצע המציע יותר מ-50 הליכי בחירה, תזכה ההצעה ב-10 נקודות.</t>
  </si>
  <si>
    <t>על כל שנה בה בה ניהל המנהל ביצוע של בין 25 ל-50 הליכי בחירה, תזכה ההצעה ב-7 נקודות.</t>
  </si>
  <si>
    <t>על כל שנה בה בה ניהל המנהל ביצוע של יותר מ-50 הליכי בחירה, תזכה ההצעה ב-15 נקודות.</t>
  </si>
  <si>
    <t>שם נציג המציע</t>
  </si>
  <si>
    <t>שם מנהל הפרויקט המוצע</t>
  </si>
  <si>
    <t>מתודולוגיה לביצוע השירותים שתצורף להצעה ותוצג במסגרת הריאיון, כמפורט בסעיף ‎6.16 לעיל</t>
  </si>
  <si>
    <t xml:space="preserve">רמתו המקצועית של מנהל הפרויקט והיכרותו עם עולם התרבות והאמנות </t>
  </si>
  <si>
    <t>התרשמות מהבנת המציע ומנהל הפרויקט המוצע את פרטי הפרויקט ואת מורכבותו, והתרשמות מהמחויבות להפעלת הפרויקט</t>
  </si>
  <si>
    <t>ניהול והפעלה של "הליך" כמוגדר במכרז, מתחילתו ועד סופו</t>
  </si>
  <si>
    <r>
      <t xml:space="preserve">המציע יהיה בעל ניסיון של לפחות שלוש שנים מתוך חמש השנים האחרונות בניהול וביצוע הכנה וליווי של הליכי בחירה (כהגדרתם בסעיף ‎2.2 במכרז) – לפחות 25 הליכים בשנה (גם למספר לקוחות שונים).
</t>
    </r>
    <r>
      <rPr>
        <b/>
        <sz val="12"/>
        <color theme="1"/>
        <rFont val="David"/>
        <family val="2"/>
      </rPr>
      <t>(סעיף 2.2 - הליך בחירה</t>
    </r>
    <r>
      <rPr>
        <sz val="12"/>
        <color theme="1"/>
        <rFont val="David"/>
        <family val="2"/>
      </rPr>
      <t xml:space="preserve"> – הליך תחרותי הכולל פרסום פנייה לקבלת הצעות (מכרז / קול קורא / תקנון וכדו') וכן ביצוע תהליכי קליטה, מיון, בדיקה, טיפול בהצעות / בקשות / טפסי מועמדים וכל משימה נוספת הדרושה לסיוע בהשלמת ההליך ובחירת זוכים.)</t>
    </r>
  </si>
  <si>
    <t>כל מסמכי המכרז (לרבות פרוטוקול מענה לשאלות הבהרה - במידה ויפורסם כזה). יש לחתום על כל מסמכי המכרז והחוזה בראשי תיבות בתחתית כל עמוד כהוכחה לקריאת המסמכים והבנתם.</t>
  </si>
  <si>
    <t>אם המציע הוא עמותה או חל"צ, יש לצרף אישור ניהול תקין מהרשם הרלוונטי, תקף לשנת 2022</t>
  </si>
  <si>
    <r>
      <t xml:space="preserve">ייבחן ניסיונו המקצועי של המציע בביצוע הליכים (כהגדרתם בסעיף ‎2.2), בכל אחת מארבע השנים האחרונות. הניקוד יינתן באופן הבא:
</t>
    </r>
    <r>
      <rPr>
        <sz val="12"/>
        <rFont val="David"/>
        <family val="2"/>
      </rPr>
      <t>(</t>
    </r>
    <r>
      <rPr>
        <b/>
        <sz val="12"/>
        <rFont val="David"/>
        <family val="2"/>
      </rPr>
      <t>סעיף 2.2 - הליך בחירה</t>
    </r>
    <r>
      <rPr>
        <sz val="12"/>
        <rFont val="David"/>
        <family val="2"/>
      </rPr>
      <t xml:space="preserve"> – הליך תחרותי הכולל פרסום פנייה לקבלת הצעות (מכרז / קול קורא / תקנון וכדו') וכן ביצוע תהליכי קליטה, מיון, בדיקה, טיפול בהצעות / בקשות / טפסי מועמדים וכל משימה נוספת הדרושה לסיוע בהשלמת ההליך ובחירת זוכים.)</t>
    </r>
  </si>
  <si>
    <r>
      <t>מנהל הפרויקט המוצע הוא בעל ניסיון של לפחות שנתיים בחמש השנים האחרונות בניהול וביצוע הכנה וליווי של הליכי בחירה (כהגדרתם בסעיף ‎2.2 במכרז) – לפחות 25 הליכים בשנה (גם למספר לקוחות שונים).
(</t>
    </r>
    <r>
      <rPr>
        <b/>
        <sz val="12"/>
        <color theme="1"/>
        <rFont val="David"/>
        <family val="2"/>
      </rPr>
      <t>סעיף 2.2 - הליך בחירה</t>
    </r>
    <r>
      <rPr>
        <sz val="12"/>
        <color theme="1"/>
        <rFont val="David"/>
        <family val="2"/>
      </rPr>
      <t xml:space="preserve"> – הליך תחרותי הכולל פרסום פנייה לקבלת הצעות (מכרז / קול קורא / תקנון וכדו') וכן ביצוע תהליכי קליטה, מיון, בדיקה, טיפול בהצעות / בקשות / טפסי מועמדים וכל משימה נוספת הדרושה לסיוע בהשלמת ההליך ובחירת זוכים.)</t>
    </r>
  </si>
  <si>
    <r>
      <t xml:space="preserve">ייבחן ניסיונו המקצועי של מנהל הפרויקט המוצע בניהול מערכת ביצוע הליכים (כהגדרתם בסעיף ‎2.2), בכל אחת מארבע השנים האחרונות. הניקוד יינתן באופן הבא:
</t>
    </r>
    <r>
      <rPr>
        <sz val="12"/>
        <rFont val="David"/>
        <family val="2"/>
      </rPr>
      <t>(</t>
    </r>
    <r>
      <rPr>
        <b/>
        <sz val="12"/>
        <rFont val="David"/>
        <family val="2"/>
      </rPr>
      <t>סעיף 2.2 - הליך בחירה</t>
    </r>
    <r>
      <rPr>
        <sz val="12"/>
        <rFont val="David"/>
        <family val="2"/>
      </rPr>
      <t xml:space="preserve"> – הליך תחרותי הכולל פרסום פנייה לקבלת הצעות (מכרז / קול קורא / תקנון וכדו') וכן ביצוע תהליכי קליטה, מיון, בדיקה, טיפול בהצעות / בקשות / טפסי מועמדים וכל משימה נוספת הדרושה לסיוע בהשלמת ההליך ובחירת זוכים.)</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</si>
</sst>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 #,##0.00"/>
  </numFmts>
  <fonts count="25" x14ac:knownFonts="1">
    <font>
      <sz val="11"/>
      <color theme="1"/>
      <name val="Arial"/>
      <family val="2"/>
      <charset val="177"/>
      <scheme val="minor"/>
    </font>
    <font>
      <sz val="11"/>
      <color theme="1"/>
      <name val="David"/>
      <family val="2"/>
      <charset val="177"/>
    </font>
    <font>
      <b/>
      <sz val="12"/>
      <color theme="1"/>
      <name val="David"/>
      <family val="2"/>
      <charset val="177"/>
    </font>
    <font>
      <b/>
      <sz val="11"/>
      <color theme="1"/>
      <name val="David"/>
      <family val="2"/>
      <charset val="177"/>
    </font>
    <font>
      <sz val="11"/>
      <color theme="1"/>
      <name val="Arial"/>
      <family val="2"/>
      <charset val="177"/>
      <scheme val="minor"/>
    </font>
    <font>
      <b/>
      <sz val="11"/>
      <color theme="1"/>
      <name val="Arial"/>
      <family val="2"/>
      <scheme val="minor"/>
    </font>
    <font>
      <sz val="11"/>
      <color theme="1"/>
      <name val="Arial"/>
      <family val="2"/>
      <scheme val="minor"/>
    </font>
    <font>
      <b/>
      <sz val="11"/>
      <color theme="0"/>
      <name val="Arial"/>
      <family val="2"/>
      <scheme val="minor"/>
    </font>
    <font>
      <b/>
      <sz val="12"/>
      <name val="David"/>
      <family val="2"/>
      <charset val="177"/>
    </font>
    <font>
      <sz val="11"/>
      <name val="David"/>
      <family val="2"/>
      <charset val="177"/>
    </font>
    <font>
      <b/>
      <sz val="16"/>
      <color theme="1"/>
      <name val="David"/>
      <family val="2"/>
      <charset val="177"/>
    </font>
    <font>
      <sz val="12"/>
      <color theme="1"/>
      <name val="David"/>
      <family val="2"/>
    </font>
    <font>
      <sz val="12"/>
      <name val="David"/>
      <family val="2"/>
    </font>
    <font>
      <sz val="12"/>
      <color theme="1"/>
      <name val="Arial"/>
      <family val="2"/>
      <charset val="177"/>
      <scheme val="minor"/>
    </font>
    <font>
      <sz val="12"/>
      <name val="David"/>
      <family val="2"/>
      <charset val="177"/>
    </font>
    <font>
      <b/>
      <sz val="20"/>
      <name val="David"/>
      <family val="2"/>
      <charset val="177"/>
    </font>
    <font>
      <b/>
      <sz val="12"/>
      <color theme="1"/>
      <name val="David"/>
      <family val="2"/>
    </font>
    <font>
      <b/>
      <sz val="15"/>
      <color theme="1"/>
      <name val="David"/>
      <family val="2"/>
    </font>
    <font>
      <b/>
      <sz val="11"/>
      <color theme="1"/>
      <name val="David"/>
      <family val="2"/>
    </font>
    <font>
      <b/>
      <sz val="14"/>
      <color theme="1"/>
      <name val="David"/>
      <family val="2"/>
    </font>
    <font>
      <b/>
      <sz val="13"/>
      <color theme="1"/>
      <name val="David"/>
      <family val="2"/>
    </font>
    <font>
      <b/>
      <sz val="12"/>
      <color theme="0"/>
      <name val="Arial"/>
      <family val="2"/>
      <scheme val="minor"/>
    </font>
    <font>
      <u/>
      <sz val="11"/>
      <color theme="10"/>
      <name val="Arial"/>
      <family val="2"/>
      <charset val="177"/>
      <scheme val="minor"/>
    </font>
    <font>
      <sz val="9"/>
      <color theme="1"/>
      <name val="Arial"/>
      <family val="2"/>
      <scheme val="minor"/>
    </font>
    <font>
      <b/>
      <sz val="12"/>
      <name val="David"/>
      <family val="2"/>
    </font>
  </fonts>
  <fills count="20">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8" tint="-0.249977111117893"/>
        <bgColor theme="8" tint="0.79998168889431442"/>
      </patternFill>
    </fill>
    <fill>
      <patternFill patternType="solid">
        <fgColor theme="7" tint="0.39997558519241921"/>
        <bgColor indexed="64"/>
      </patternFill>
    </fill>
    <fill>
      <patternFill patternType="solid">
        <fgColor theme="8" tint="0.39997558519241921"/>
        <bgColor indexed="64"/>
      </patternFill>
    </fill>
  </fills>
  <borders count="5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s>
  <cellStyleXfs count="3">
    <xf numFmtId="0" fontId="0" fillId="0" borderId="0"/>
    <xf numFmtId="9" fontId="4" fillId="0" borderId="0" applyFont="0" applyFill="0" applyBorder="0" applyAlignment="0" applyProtection="0"/>
    <xf numFmtId="0" fontId="22" fillId="0" borderId="0" applyNumberFormat="0" applyFill="0" applyBorder="0" applyAlignment="0" applyProtection="0"/>
  </cellStyleXfs>
  <cellXfs count="160">
    <xf numFmtId="0" fontId="0" fillId="0" borderId="0" xfId="0"/>
    <xf numFmtId="0" fontId="0" fillId="0" borderId="12" xfId="0" applyBorder="1" applyAlignment="1">
      <alignment horizontal="center" vertical="center"/>
    </xf>
    <xf numFmtId="0" fontId="0" fillId="0" borderId="0" xfId="0" applyProtection="1"/>
    <xf numFmtId="0" fontId="5" fillId="9" borderId="17" xfId="0" applyFont="1" applyFill="1" applyBorder="1" applyAlignment="1" applyProtection="1">
      <alignment horizontal="center"/>
    </xf>
    <xf numFmtId="0" fontId="5" fillId="9" borderId="25" xfId="0" applyFont="1" applyFill="1" applyBorder="1" applyProtection="1"/>
    <xf numFmtId="0" fontId="3" fillId="9" borderId="26" xfId="0" applyFont="1" applyFill="1" applyBorder="1" applyAlignment="1" applyProtection="1">
      <alignment horizontal="center" vertical="center" wrapText="1"/>
    </xf>
    <xf numFmtId="2" fontId="6" fillId="10" borderId="20" xfId="0" applyNumberFormat="1" applyFont="1" applyFill="1" applyBorder="1" applyAlignment="1" applyProtection="1">
      <alignment horizontal="center" vertical="center"/>
    </xf>
    <xf numFmtId="9" fontId="7" fillId="8" borderId="12" xfId="0" applyNumberFormat="1" applyFont="1" applyFill="1" applyBorder="1" applyAlignment="1" applyProtection="1">
      <alignment horizontal="center" vertical="center"/>
    </xf>
    <xf numFmtId="0" fontId="7" fillId="8" borderId="22" xfId="0" applyFont="1" applyFill="1" applyBorder="1" applyAlignment="1" applyProtection="1">
      <alignment vertical="center"/>
    </xf>
    <xf numFmtId="2" fontId="7" fillId="8" borderId="20" xfId="0" applyNumberFormat="1" applyFont="1" applyFill="1" applyBorder="1" applyAlignment="1" applyProtection="1">
      <alignment horizontal="center" vertical="center"/>
    </xf>
    <xf numFmtId="9" fontId="0" fillId="10" borderId="12" xfId="0" applyNumberFormat="1" applyFill="1" applyBorder="1" applyAlignment="1" applyProtection="1">
      <alignment horizontal="center" vertical="center"/>
    </xf>
    <xf numFmtId="0" fontId="6" fillId="10" borderId="22" xfId="0" applyFont="1" applyFill="1" applyBorder="1" applyAlignment="1" applyProtection="1">
      <alignment vertical="center"/>
    </xf>
    <xf numFmtId="0" fontId="13" fillId="0" borderId="0" xfId="0" applyFont="1" applyBorder="1"/>
    <xf numFmtId="0" fontId="13" fillId="0" borderId="0" xfId="0" applyFont="1"/>
    <xf numFmtId="0" fontId="13" fillId="0" borderId="27" xfId="0" applyFont="1" applyBorder="1"/>
    <xf numFmtId="0" fontId="0" fillId="0" borderId="0" xfId="0" applyAlignment="1" applyProtection="1">
      <alignment vertical="top"/>
      <protection hidden="1"/>
    </xf>
    <xf numFmtId="0" fontId="0" fillId="3" borderId="0" xfId="0" applyFill="1" applyAlignment="1" applyProtection="1">
      <alignment vertical="top"/>
      <protection hidden="1"/>
    </xf>
    <xf numFmtId="0" fontId="0" fillId="3" borderId="0" xfId="0" applyFill="1" applyBorder="1" applyAlignment="1" applyProtection="1">
      <alignment vertical="top"/>
      <protection hidden="1"/>
    </xf>
    <xf numFmtId="0" fontId="0" fillId="0" borderId="0" xfId="0" applyBorder="1" applyAlignment="1" applyProtection="1">
      <alignment vertical="top"/>
      <protection hidden="1"/>
    </xf>
    <xf numFmtId="0" fontId="0" fillId="0" borderId="35" xfId="0" applyBorder="1" applyAlignment="1" applyProtection="1">
      <alignment vertical="top"/>
      <protection hidden="1"/>
    </xf>
    <xf numFmtId="0" fontId="0" fillId="3" borderId="0" xfId="0" applyFill="1" applyAlignment="1" applyProtection="1">
      <alignment vertical="top" wrapText="1"/>
      <protection hidden="1"/>
    </xf>
    <xf numFmtId="49" fontId="18" fillId="0" borderId="3" xfId="0" applyNumberFormat="1" applyFont="1" applyFill="1" applyBorder="1" applyAlignment="1" applyProtection="1">
      <alignment horizontal="center" vertical="top" wrapText="1" readingOrder="2"/>
      <protection hidden="1"/>
    </xf>
    <xf numFmtId="49" fontId="12" fillId="0" borderId="3" xfId="0" applyNumberFormat="1" applyFont="1" applyFill="1" applyBorder="1" applyAlignment="1">
      <alignment horizontal="center" vertical="top" wrapText="1"/>
    </xf>
    <xf numFmtId="49" fontId="17" fillId="17" borderId="34" xfId="0" applyNumberFormat="1" applyFont="1" applyFill="1" applyBorder="1" applyAlignment="1" applyProtection="1">
      <alignment horizontal="center" vertical="top"/>
      <protection hidden="1"/>
    </xf>
    <xf numFmtId="49" fontId="16" fillId="18" borderId="12" xfId="0" applyNumberFormat="1" applyFont="1" applyFill="1" applyBorder="1" applyAlignment="1" applyProtection="1">
      <alignment horizontal="center" vertical="top" wrapText="1" readingOrder="2"/>
      <protection hidden="1"/>
    </xf>
    <xf numFmtId="49" fontId="16" fillId="5" borderId="12" xfId="0" applyNumberFormat="1" applyFont="1" applyFill="1" applyBorder="1" applyAlignment="1" applyProtection="1">
      <alignment horizontal="center" vertical="top" wrapText="1" readingOrder="2"/>
      <protection hidden="1"/>
    </xf>
    <xf numFmtId="49" fontId="16" fillId="13" borderId="12" xfId="0" applyNumberFormat="1" applyFont="1" applyFill="1" applyBorder="1" applyAlignment="1" applyProtection="1">
      <alignment horizontal="center" vertical="top" readingOrder="2"/>
      <protection hidden="1"/>
    </xf>
    <xf numFmtId="0" fontId="20" fillId="0" borderId="8" xfId="0" applyNumberFormat="1" applyFont="1" applyFill="1" applyBorder="1" applyAlignment="1" applyProtection="1">
      <alignment horizontal="center" vertical="top" wrapText="1"/>
      <protection hidden="1"/>
    </xf>
    <xf numFmtId="0" fontId="16" fillId="9" borderId="20" xfId="0" applyFont="1" applyFill="1" applyBorder="1" applyAlignment="1" applyProtection="1">
      <alignment horizontal="center" vertical="center" wrapText="1"/>
    </xf>
    <xf numFmtId="0" fontId="11" fillId="0" borderId="0" xfId="0" applyFont="1" applyAlignment="1" applyProtection="1">
      <alignment wrapText="1"/>
    </xf>
    <xf numFmtId="0" fontId="0" fillId="4" borderId="22"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0" xfId="0" applyBorder="1"/>
    <xf numFmtId="0" fontId="1" fillId="0" borderId="22" xfId="0" applyFont="1" applyBorder="1" applyAlignment="1">
      <alignment horizontal="center" vertical="center" wrapText="1"/>
    </xf>
    <xf numFmtId="0" fontId="3" fillId="12" borderId="12" xfId="0" applyFont="1" applyFill="1" applyBorder="1" applyAlignment="1">
      <alignment horizontal="right" vertical="center" wrapText="1"/>
    </xf>
    <xf numFmtId="0" fontId="3" fillId="12" borderId="12" xfId="0" applyFont="1" applyFill="1" applyBorder="1" applyAlignment="1">
      <alignment horizontal="right" vertical="top" wrapText="1"/>
    </xf>
    <xf numFmtId="0" fontId="0" fillId="0" borderId="22" xfId="0" applyBorder="1" applyAlignment="1">
      <alignment horizontal="center"/>
    </xf>
    <xf numFmtId="0" fontId="2" fillId="6" borderId="40" xfId="0" applyFont="1" applyFill="1" applyBorder="1" applyAlignment="1" applyProtection="1">
      <alignment horizontal="center" vertical="center" wrapText="1"/>
      <protection hidden="1"/>
    </xf>
    <xf numFmtId="0" fontId="2" fillId="6" borderId="31" xfId="0" applyFont="1" applyFill="1" applyBorder="1" applyAlignment="1" applyProtection="1">
      <alignment horizontal="center" vertical="center" wrapText="1"/>
      <protection hidden="1"/>
    </xf>
    <xf numFmtId="0" fontId="3" fillId="12" borderId="10" xfId="0" applyFont="1" applyFill="1" applyBorder="1" applyAlignment="1">
      <alignment horizontal="center" vertical="center" wrapText="1"/>
    </xf>
    <xf numFmtId="9" fontId="0" fillId="0" borderId="37" xfId="0" applyNumberFormat="1" applyBorder="1" applyAlignment="1">
      <alignment horizontal="center"/>
    </xf>
    <xf numFmtId="0" fontId="3" fillId="12" borderId="16" xfId="0" applyFont="1" applyFill="1" applyBorder="1" applyAlignment="1">
      <alignment horizontal="right" vertical="center" wrapText="1"/>
    </xf>
    <xf numFmtId="9" fontId="9" fillId="2" borderId="19" xfId="1" applyFont="1" applyFill="1" applyBorder="1" applyAlignment="1" applyProtection="1">
      <alignment horizontal="center" vertical="center" wrapText="1" readingOrder="2"/>
      <protection hidden="1"/>
    </xf>
    <xf numFmtId="9" fontId="9" fillId="2" borderId="22" xfId="1" applyFont="1" applyFill="1" applyBorder="1" applyAlignment="1" applyProtection="1">
      <alignment horizontal="center" vertical="center" wrapText="1" readingOrder="2"/>
      <protection hidden="1"/>
    </xf>
    <xf numFmtId="0" fontId="8" fillId="6" borderId="21" xfId="0" applyFont="1" applyFill="1" applyBorder="1" applyAlignment="1" applyProtection="1">
      <alignment vertical="center" wrapText="1" readingOrder="2"/>
      <protection hidden="1"/>
    </xf>
    <xf numFmtId="0" fontId="8" fillId="6" borderId="12" xfId="0" applyFont="1" applyFill="1" applyBorder="1" applyAlignment="1" applyProtection="1">
      <alignment horizontal="center" vertical="center" wrapText="1" readingOrder="2"/>
      <protection hidden="1"/>
    </xf>
    <xf numFmtId="0" fontId="8" fillId="6" borderId="22" xfId="0" applyFont="1" applyFill="1" applyBorder="1" applyAlignment="1" applyProtection="1">
      <alignment horizontal="center" vertical="center" wrapText="1" readingOrder="2"/>
      <protection hidden="1"/>
    </xf>
    <xf numFmtId="164" fontId="8" fillId="5" borderId="22" xfId="0" applyNumberFormat="1" applyFont="1" applyFill="1" applyBorder="1" applyAlignment="1" applyProtection="1">
      <alignment horizontal="center" vertical="center" wrapText="1" readingOrder="2"/>
      <protection hidden="1"/>
    </xf>
    <xf numFmtId="164" fontId="8" fillId="10" borderId="22" xfId="0" applyNumberFormat="1" applyFont="1" applyFill="1" applyBorder="1" applyAlignment="1" applyProtection="1">
      <alignment horizontal="center" vertical="center" wrapText="1" readingOrder="2"/>
      <protection hidden="1"/>
    </xf>
    <xf numFmtId="0" fontId="8" fillId="6" borderId="29" xfId="0" applyFont="1" applyFill="1" applyBorder="1" applyAlignment="1" applyProtection="1">
      <alignment horizontal="center" vertical="center" wrapText="1" readingOrder="2"/>
      <protection hidden="1"/>
    </xf>
    <xf numFmtId="164" fontId="8" fillId="5" borderId="12" xfId="0" applyNumberFormat="1" applyFont="1" applyFill="1" applyBorder="1" applyAlignment="1" applyProtection="1">
      <alignment horizontal="center" vertical="center" wrapText="1" readingOrder="2"/>
      <protection hidden="1"/>
    </xf>
    <xf numFmtId="164" fontId="12" fillId="10" borderId="12" xfId="0" applyNumberFormat="1" applyFont="1" applyFill="1" applyBorder="1" applyAlignment="1" applyProtection="1">
      <alignment horizontal="center" vertical="center" wrapText="1" readingOrder="2"/>
      <protection hidden="1"/>
    </xf>
    <xf numFmtId="0" fontId="8" fillId="6" borderId="36" xfId="0" applyFont="1" applyFill="1" applyBorder="1" applyAlignment="1" applyProtection="1">
      <alignment horizontal="center" vertical="center" wrapText="1" readingOrder="2"/>
      <protection hidden="1"/>
    </xf>
    <xf numFmtId="0" fontId="8" fillId="6" borderId="20" xfId="0" applyFont="1" applyFill="1" applyBorder="1" applyAlignment="1" applyProtection="1">
      <alignment horizontal="center" vertical="center" wrapText="1" readingOrder="2"/>
      <protection hidden="1"/>
    </xf>
    <xf numFmtId="2" fontId="21" fillId="8" borderId="20" xfId="0" applyNumberFormat="1" applyFont="1" applyFill="1" applyBorder="1" applyAlignment="1" applyProtection="1">
      <alignment horizontal="center" vertical="center"/>
    </xf>
    <xf numFmtId="49" fontId="18" fillId="10" borderId="3"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protection hidden="1"/>
    </xf>
    <xf numFmtId="49" fontId="18" fillId="10" borderId="8"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readingOrder="2"/>
      <protection hidden="1"/>
    </xf>
    <xf numFmtId="49" fontId="22" fillId="10" borderId="2" xfId="2" applyNumberFormat="1" applyFill="1" applyBorder="1" applyAlignment="1" applyProtection="1">
      <alignment horizontal="center" vertical="top" wrapText="1" readingOrder="2"/>
      <protection hidden="1"/>
    </xf>
    <xf numFmtId="49" fontId="0" fillId="0" borderId="0" xfId="0" applyNumberFormat="1" applyAlignment="1" applyProtection="1">
      <alignment horizontal="center"/>
    </xf>
    <xf numFmtId="49" fontId="12" fillId="0" borderId="4" xfId="0" applyNumberFormat="1" applyFont="1" applyFill="1" applyBorder="1" applyAlignment="1">
      <alignment horizontal="center" vertical="top" wrapText="1"/>
    </xf>
    <xf numFmtId="0" fontId="8" fillId="11" borderId="44" xfId="0" applyFont="1" applyFill="1" applyBorder="1" applyAlignment="1" applyProtection="1">
      <alignment vertical="center" wrapText="1" readingOrder="2"/>
      <protection hidden="1"/>
    </xf>
    <xf numFmtId="9" fontId="8" fillId="11" borderId="31" xfId="0" applyNumberFormat="1" applyFont="1" applyFill="1" applyBorder="1" applyAlignment="1" applyProtection="1">
      <alignment horizontal="center" vertical="center" wrapText="1" readingOrder="2"/>
      <protection hidden="1"/>
    </xf>
    <xf numFmtId="0" fontId="8" fillId="11" borderId="17" xfId="0" applyFont="1" applyFill="1" applyBorder="1" applyAlignment="1" applyProtection="1">
      <alignment horizontal="center" vertical="center" wrapText="1" readingOrder="2"/>
      <protection hidden="1"/>
    </xf>
    <xf numFmtId="0" fontId="8" fillId="11" borderId="47" xfId="0" applyFont="1" applyFill="1" applyBorder="1" applyAlignment="1" applyProtection="1">
      <alignment vertical="center" wrapText="1" readingOrder="2"/>
      <protection hidden="1"/>
    </xf>
    <xf numFmtId="164" fontId="12" fillId="10" borderId="20" xfId="0" applyNumberFormat="1" applyFont="1" applyFill="1" applyBorder="1" applyAlignment="1" applyProtection="1">
      <alignment horizontal="center" vertical="center" wrapText="1" readingOrder="2"/>
      <protection hidden="1"/>
    </xf>
    <xf numFmtId="164" fontId="8" fillId="5" borderId="20" xfId="0" applyNumberFormat="1" applyFont="1" applyFill="1" applyBorder="1" applyAlignment="1" applyProtection="1">
      <alignment horizontal="center" vertical="center" wrapText="1" readingOrder="2"/>
      <protection hidden="1"/>
    </xf>
    <xf numFmtId="0" fontId="12" fillId="7" borderId="19" xfId="0" applyFont="1" applyFill="1" applyBorder="1" applyAlignment="1" applyProtection="1">
      <alignment vertical="top" wrapText="1" readingOrder="2"/>
      <protection hidden="1"/>
    </xf>
    <xf numFmtId="0" fontId="12" fillId="7" borderId="22" xfId="0" applyFont="1" applyFill="1" applyBorder="1" applyAlignment="1" applyProtection="1">
      <alignment horizontal="right" vertical="top" wrapText="1" readingOrder="2"/>
      <protection hidden="1"/>
    </xf>
    <xf numFmtId="9" fontId="8" fillId="11" borderId="41" xfId="0" applyNumberFormat="1" applyFont="1" applyFill="1" applyBorder="1" applyAlignment="1" applyProtection="1">
      <alignment horizontal="center" vertical="center" wrapText="1" readingOrder="2"/>
      <protection hidden="1"/>
    </xf>
    <xf numFmtId="9" fontId="8" fillId="11" borderId="25" xfId="0" applyNumberFormat="1" applyFont="1" applyFill="1" applyBorder="1" applyAlignment="1" applyProtection="1">
      <alignment horizontal="center" vertical="center" wrapText="1" readingOrder="2"/>
      <protection hidden="1"/>
    </xf>
    <xf numFmtId="9" fontId="14" fillId="14" borderId="22" xfId="1" applyFont="1" applyFill="1" applyBorder="1" applyAlignment="1" applyProtection="1">
      <alignment horizontal="center" vertical="center" wrapText="1" readingOrder="2"/>
      <protection hidden="1"/>
    </xf>
    <xf numFmtId="165" fontId="16" fillId="7" borderId="28" xfId="1" applyNumberFormat="1" applyFont="1" applyFill="1" applyBorder="1" applyAlignment="1" applyProtection="1">
      <alignment horizontal="center" vertical="center" wrapText="1"/>
    </xf>
    <xf numFmtId="0" fontId="16" fillId="13" borderId="2" xfId="0" applyFont="1" applyFill="1" applyBorder="1" applyAlignment="1" applyProtection="1">
      <alignment vertical="center" wrapText="1"/>
    </xf>
    <xf numFmtId="2" fontId="16" fillId="13" borderId="23" xfId="0" applyNumberFormat="1" applyFont="1" applyFill="1" applyBorder="1" applyAlignment="1" applyProtection="1">
      <alignment horizontal="center" vertical="center" wrapText="1"/>
    </xf>
    <xf numFmtId="49" fontId="16" fillId="13" borderId="17" xfId="0" applyNumberFormat="1" applyFont="1" applyFill="1" applyBorder="1" applyAlignment="1" applyProtection="1">
      <alignment horizontal="center" vertical="top" readingOrder="2"/>
      <protection hidden="1"/>
    </xf>
    <xf numFmtId="49" fontId="16" fillId="5" borderId="44" xfId="0" applyNumberFormat="1" applyFont="1" applyFill="1" applyBorder="1" applyAlignment="1" applyProtection="1">
      <alignment horizontal="center" vertical="top" wrapText="1" readingOrder="2"/>
      <protection hidden="1"/>
    </xf>
    <xf numFmtId="49" fontId="16" fillId="5" borderId="47" xfId="0" applyNumberFormat="1" applyFont="1" applyFill="1" applyBorder="1" applyAlignment="1" applyProtection="1">
      <alignment horizontal="center" vertical="top" wrapText="1" readingOrder="2"/>
      <protection hidden="1"/>
    </xf>
    <xf numFmtId="49" fontId="20" fillId="5" borderId="48" xfId="0" applyNumberFormat="1" applyFont="1" applyFill="1" applyBorder="1" applyAlignment="1" applyProtection="1">
      <alignment horizontal="center" vertical="top" wrapText="1"/>
      <protection hidden="1"/>
    </xf>
    <xf numFmtId="49" fontId="20" fillId="5" borderId="47" xfId="0" applyNumberFormat="1" applyFont="1" applyFill="1" applyBorder="1" applyAlignment="1" applyProtection="1">
      <alignment horizontal="center" vertical="top" wrapText="1"/>
      <protection hidden="1"/>
    </xf>
    <xf numFmtId="49" fontId="11" fillId="5" borderId="25" xfId="0" applyNumberFormat="1" applyFont="1" applyFill="1" applyBorder="1" applyAlignment="1" applyProtection="1">
      <alignment horizontal="right" vertical="top" wrapText="1"/>
      <protection hidden="1"/>
    </xf>
    <xf numFmtId="49" fontId="18" fillId="0" borderId="50" xfId="0" applyNumberFormat="1" applyFont="1" applyFill="1" applyBorder="1" applyAlignment="1" applyProtection="1">
      <alignment horizontal="center" vertical="top" wrapText="1" readingOrder="2"/>
      <protection hidden="1"/>
    </xf>
    <xf numFmtId="49" fontId="18" fillId="0" borderId="4" xfId="0" applyNumberFormat="1" applyFont="1" applyFill="1" applyBorder="1" applyAlignment="1" applyProtection="1">
      <alignment horizontal="center" vertical="top" wrapText="1" readingOrder="2"/>
      <protection hidden="1"/>
    </xf>
    <xf numFmtId="49" fontId="20" fillId="18" borderId="46" xfId="0" applyNumberFormat="1" applyFont="1" applyFill="1" applyBorder="1" applyAlignment="1" applyProtection="1">
      <alignment horizontal="center" vertical="top" wrapText="1"/>
      <protection hidden="1"/>
    </xf>
    <xf numFmtId="0" fontId="20" fillId="0" borderId="53" xfId="0" applyNumberFormat="1" applyFont="1" applyFill="1" applyBorder="1" applyAlignment="1" applyProtection="1">
      <alignment horizontal="center" vertical="top" wrapText="1"/>
      <protection hidden="1"/>
    </xf>
    <xf numFmtId="49" fontId="11" fillId="5" borderId="41" xfId="0" applyNumberFormat="1" applyFont="1" applyFill="1" applyBorder="1" applyAlignment="1" applyProtection="1">
      <alignment horizontal="right" vertical="top" wrapText="1" readingOrder="2"/>
      <protection hidden="1"/>
    </xf>
    <xf numFmtId="49" fontId="18" fillId="0" borderId="45" xfId="0" applyNumberFormat="1" applyFont="1" applyFill="1" applyBorder="1" applyAlignment="1" applyProtection="1">
      <alignment horizontal="center" vertical="top" wrapText="1" readingOrder="2"/>
      <protection hidden="1"/>
    </xf>
    <xf numFmtId="49" fontId="18" fillId="0" borderId="9" xfId="0" applyNumberFormat="1" applyFont="1" applyFill="1" applyBorder="1" applyAlignment="1" applyProtection="1">
      <alignment horizontal="center" vertical="top" wrapText="1" readingOrder="2"/>
      <protection hidden="1"/>
    </xf>
    <xf numFmtId="49" fontId="17" fillId="17" borderId="53" xfId="0" applyNumberFormat="1" applyFont="1" applyFill="1" applyBorder="1" applyAlignment="1" applyProtection="1">
      <alignment horizontal="center" vertical="top"/>
      <protection hidden="1"/>
    </xf>
    <xf numFmtId="0" fontId="11" fillId="7" borderId="9" xfId="0" applyFont="1" applyFill="1" applyBorder="1" applyAlignment="1" applyProtection="1">
      <alignment vertical="center" wrapText="1"/>
    </xf>
    <xf numFmtId="49" fontId="11" fillId="13" borderId="29" xfId="0" applyNumberFormat="1" applyFont="1" applyFill="1" applyBorder="1" applyAlignment="1" applyProtection="1">
      <alignment horizontal="right" vertical="top" wrapText="1" readingOrder="2"/>
      <protection hidden="1"/>
    </xf>
    <xf numFmtId="49" fontId="11" fillId="13" borderId="32" xfId="0" applyNumberFormat="1" applyFont="1" applyFill="1" applyBorder="1" applyAlignment="1" applyProtection="1">
      <alignment horizontal="right" vertical="top" wrapText="1" readingOrder="2"/>
      <protection hidden="1"/>
    </xf>
    <xf numFmtId="49" fontId="16" fillId="13" borderId="40" xfId="0" applyNumberFormat="1" applyFont="1" applyFill="1" applyBorder="1" applyAlignment="1" applyProtection="1">
      <alignment horizontal="center" vertical="top" readingOrder="2"/>
      <protection hidden="1"/>
    </xf>
    <xf numFmtId="49" fontId="16" fillId="13" borderId="11" xfId="0" applyNumberFormat="1" applyFont="1" applyFill="1" applyBorder="1" applyAlignment="1" applyProtection="1">
      <alignment horizontal="center" vertical="top" readingOrder="2"/>
      <protection hidden="1"/>
    </xf>
    <xf numFmtId="49" fontId="16" fillId="13" borderId="17" xfId="0" applyNumberFormat="1" applyFont="1" applyFill="1" applyBorder="1" applyAlignment="1" applyProtection="1">
      <alignment horizontal="center" vertical="top" readingOrder="2"/>
      <protection hidden="1"/>
    </xf>
    <xf numFmtId="49" fontId="16" fillId="16" borderId="7" xfId="0" applyNumberFormat="1" applyFont="1" applyFill="1" applyBorder="1" applyAlignment="1" applyProtection="1">
      <alignment horizontal="center" vertical="top" readingOrder="2"/>
      <protection hidden="1"/>
    </xf>
    <xf numFmtId="49" fontId="16" fillId="16" borderId="42" xfId="0" applyNumberFormat="1" applyFont="1" applyFill="1" applyBorder="1" applyAlignment="1" applyProtection="1">
      <alignment horizontal="center" vertical="top" readingOrder="2"/>
      <protection hidden="1"/>
    </xf>
    <xf numFmtId="49" fontId="16" fillId="16" borderId="24" xfId="0" applyNumberFormat="1" applyFont="1" applyFill="1" applyBorder="1" applyAlignment="1" applyProtection="1">
      <alignment horizontal="center" vertical="top" readingOrder="2"/>
      <protection hidden="1"/>
    </xf>
    <xf numFmtId="49" fontId="16" fillId="13" borderId="55" xfId="0" applyNumberFormat="1" applyFont="1" applyFill="1" applyBorder="1" applyAlignment="1" applyProtection="1">
      <alignment horizontal="center" vertical="top" readingOrder="2"/>
      <protection hidden="1"/>
    </xf>
    <xf numFmtId="49" fontId="16" fillId="13" borderId="49" xfId="0" applyNumberFormat="1" applyFont="1" applyFill="1" applyBorder="1" applyAlignment="1" applyProtection="1">
      <alignment horizontal="center" vertical="top" readingOrder="2"/>
      <protection hidden="1"/>
    </xf>
    <xf numFmtId="49" fontId="17" fillId="17" borderId="6" xfId="0" applyNumberFormat="1" applyFont="1" applyFill="1" applyBorder="1" applyAlignment="1" applyProtection="1">
      <alignment horizontal="center" vertical="top"/>
      <protection hidden="1"/>
    </xf>
    <xf numFmtId="49" fontId="17" fillId="17" borderId="5" xfId="0" applyNumberFormat="1" applyFont="1" applyFill="1" applyBorder="1" applyAlignment="1" applyProtection="1">
      <alignment horizontal="center" vertical="top"/>
      <protection hidden="1"/>
    </xf>
    <xf numFmtId="49" fontId="20" fillId="18" borderId="36" xfId="0" applyNumberFormat="1" applyFont="1" applyFill="1" applyBorder="1" applyAlignment="1" applyProtection="1">
      <alignment horizontal="center" vertical="top" wrapText="1"/>
      <protection hidden="1"/>
    </xf>
    <xf numFmtId="49" fontId="20" fillId="18" borderId="14" xfId="0" applyNumberFormat="1" applyFont="1" applyFill="1" applyBorder="1" applyAlignment="1" applyProtection="1">
      <alignment horizontal="center" vertical="top" wrapText="1"/>
      <protection hidden="1"/>
    </xf>
    <xf numFmtId="49" fontId="11" fillId="5" borderId="29" xfId="0" applyNumberFormat="1" applyFont="1" applyFill="1" applyBorder="1" applyAlignment="1" applyProtection="1">
      <alignment horizontal="right" vertical="top" wrapText="1" readingOrder="2"/>
      <protection hidden="1"/>
    </xf>
    <xf numFmtId="49" fontId="11" fillId="5" borderId="32" xfId="0" applyNumberFormat="1" applyFont="1" applyFill="1" applyBorder="1" applyAlignment="1" applyProtection="1">
      <alignment horizontal="right" vertical="top" wrapText="1" readingOrder="2"/>
      <protection hidden="1"/>
    </xf>
    <xf numFmtId="49" fontId="16" fillId="10" borderId="16" xfId="0" applyNumberFormat="1" applyFont="1" applyFill="1" applyBorder="1" applyAlignment="1" applyProtection="1">
      <alignment horizontal="center" wrapText="1"/>
      <protection hidden="1"/>
    </xf>
    <xf numFmtId="49" fontId="16" fillId="10" borderId="12" xfId="0" applyNumberFormat="1" applyFont="1" applyFill="1" applyBorder="1" applyAlignment="1" applyProtection="1">
      <alignment horizontal="center" wrapText="1"/>
      <protection hidden="1"/>
    </xf>
    <xf numFmtId="49" fontId="16" fillId="10" borderId="13" xfId="0" applyNumberFormat="1" applyFont="1" applyFill="1" applyBorder="1" applyAlignment="1" applyProtection="1">
      <alignment horizontal="center" wrapText="1"/>
      <protection hidden="1"/>
    </xf>
    <xf numFmtId="49" fontId="17" fillId="10" borderId="36" xfId="0" applyNumberFormat="1" applyFont="1" applyFill="1" applyBorder="1" applyAlignment="1" applyProtection="1">
      <alignment horizontal="center" vertical="top" wrapText="1"/>
      <protection hidden="1"/>
    </xf>
    <xf numFmtId="49" fontId="17" fillId="10" borderId="14" xfId="0" applyNumberFormat="1" applyFont="1" applyFill="1" applyBorder="1" applyAlignment="1" applyProtection="1">
      <alignment horizontal="center" vertical="top" wrapText="1"/>
      <protection hidden="1"/>
    </xf>
    <xf numFmtId="49" fontId="19" fillId="10" borderId="29" xfId="0" applyNumberFormat="1" applyFont="1" applyFill="1" applyBorder="1" applyAlignment="1" applyProtection="1">
      <alignment horizontal="center" vertical="top" wrapText="1"/>
      <protection hidden="1"/>
    </xf>
    <xf numFmtId="49" fontId="19" fillId="10" borderId="32" xfId="0" applyNumberFormat="1" applyFont="1" applyFill="1" applyBorder="1" applyAlignment="1" applyProtection="1">
      <alignment horizontal="center" vertical="top" wrapText="1"/>
      <protection hidden="1"/>
    </xf>
    <xf numFmtId="49" fontId="18" fillId="10" borderId="29" xfId="0" applyNumberFormat="1" applyFont="1" applyFill="1" applyBorder="1" applyAlignment="1" applyProtection="1">
      <alignment horizontal="center" vertical="top" wrapText="1"/>
      <protection hidden="1"/>
    </xf>
    <xf numFmtId="49" fontId="18" fillId="10" borderId="32" xfId="0" applyNumberFormat="1" applyFont="1" applyFill="1" applyBorder="1" applyAlignment="1" applyProtection="1">
      <alignment horizontal="center" vertical="top" wrapText="1"/>
      <protection hidden="1"/>
    </xf>
    <xf numFmtId="49" fontId="18" fillId="10" borderId="33" xfId="0" applyNumberFormat="1" applyFont="1" applyFill="1" applyBorder="1" applyAlignment="1" applyProtection="1">
      <alignment horizontal="center" vertical="top" wrapText="1"/>
      <protection hidden="1"/>
    </xf>
    <xf numFmtId="49" fontId="18" fillId="10" borderId="24" xfId="0" applyNumberFormat="1" applyFont="1" applyFill="1" applyBorder="1" applyAlignment="1" applyProtection="1">
      <alignment horizontal="center" vertical="top" wrapText="1"/>
      <protection hidden="1"/>
    </xf>
    <xf numFmtId="49" fontId="11" fillId="13" borderId="51" xfId="0" applyNumberFormat="1" applyFont="1" applyFill="1" applyBorder="1" applyAlignment="1" applyProtection="1">
      <alignment horizontal="right" vertical="top" wrapText="1" readingOrder="2"/>
      <protection hidden="1"/>
    </xf>
    <xf numFmtId="49" fontId="11" fillId="13" borderId="50" xfId="0" applyNumberFormat="1" applyFont="1" applyFill="1" applyBorder="1" applyAlignment="1" applyProtection="1">
      <alignment horizontal="right" vertical="top" wrapText="1" readingOrder="2"/>
      <protection hidden="1"/>
    </xf>
    <xf numFmtId="49" fontId="20" fillId="18" borderId="54" xfId="0" applyNumberFormat="1" applyFont="1" applyFill="1" applyBorder="1" applyAlignment="1" applyProtection="1">
      <alignment horizontal="center" vertical="top" wrapText="1"/>
      <protection hidden="1"/>
    </xf>
    <xf numFmtId="49" fontId="20" fillId="18" borderId="5" xfId="0" applyNumberFormat="1" applyFont="1" applyFill="1" applyBorder="1" applyAlignment="1" applyProtection="1">
      <alignment horizontal="center" vertical="top" wrapText="1"/>
      <protection hidden="1"/>
    </xf>
    <xf numFmtId="0" fontId="24" fillId="7" borderId="52" xfId="0" applyFont="1" applyFill="1" applyBorder="1" applyAlignment="1" applyProtection="1">
      <alignment horizontal="right" vertical="top" wrapText="1" readingOrder="2"/>
      <protection hidden="1"/>
    </xf>
    <xf numFmtId="0" fontId="12" fillId="7" borderId="47" xfId="0" applyFont="1" applyFill="1" applyBorder="1" applyAlignment="1" applyProtection="1">
      <alignment horizontal="right" vertical="top" wrapText="1" readingOrder="2"/>
      <protection hidden="1"/>
    </xf>
    <xf numFmtId="0" fontId="8" fillId="11" borderId="40" xfId="0" applyFont="1" applyFill="1" applyBorder="1" applyAlignment="1" applyProtection="1">
      <alignment horizontal="center" vertical="center" wrapText="1" readingOrder="2"/>
      <protection hidden="1"/>
    </xf>
    <xf numFmtId="0" fontId="8" fillId="11" borderId="11" xfId="0" applyFont="1" applyFill="1" applyBorder="1" applyAlignment="1" applyProtection="1">
      <alignment horizontal="center" vertical="center" wrapText="1" readingOrder="2"/>
      <protection hidden="1"/>
    </xf>
    <xf numFmtId="0" fontId="8" fillId="11" borderId="17" xfId="0" applyFont="1" applyFill="1" applyBorder="1" applyAlignment="1" applyProtection="1">
      <alignment horizontal="center" vertical="center" wrapText="1" readingOrder="2"/>
      <protection hidden="1"/>
    </xf>
    <xf numFmtId="1" fontId="14" fillId="14" borderId="20" xfId="1" applyNumberFormat="1" applyFont="1" applyFill="1" applyBorder="1" applyAlignment="1" applyProtection="1">
      <alignment horizontal="center" vertical="center" wrapText="1" readingOrder="2"/>
      <protection hidden="1"/>
    </xf>
    <xf numFmtId="1" fontId="14" fillId="14" borderId="21" xfId="1" applyNumberFormat="1" applyFont="1" applyFill="1" applyBorder="1" applyAlignment="1" applyProtection="1">
      <alignment horizontal="center" vertical="center" wrapText="1" readingOrder="2"/>
      <protection hidden="1"/>
    </xf>
    <xf numFmtId="0" fontId="8" fillId="15" borderId="38" xfId="0" applyFont="1" applyFill="1" applyBorder="1" applyAlignment="1" applyProtection="1">
      <alignment horizontal="center" vertical="center" wrapText="1" readingOrder="2"/>
      <protection hidden="1"/>
    </xf>
    <xf numFmtId="0" fontId="8" fillId="15" borderId="20" xfId="0" applyFont="1" applyFill="1" applyBorder="1" applyAlignment="1" applyProtection="1">
      <alignment horizontal="center" vertical="center" wrapText="1" readingOrder="2"/>
      <protection hidden="1"/>
    </xf>
    <xf numFmtId="0" fontId="8" fillId="6" borderId="12" xfId="0" applyNumberFormat="1" applyFont="1" applyFill="1" applyBorder="1" applyAlignment="1" applyProtection="1">
      <alignment horizontal="center" vertical="center" wrapText="1" readingOrder="2"/>
      <protection hidden="1"/>
    </xf>
    <xf numFmtId="0" fontId="8" fillId="6" borderId="22" xfId="0" applyNumberFormat="1" applyFont="1" applyFill="1" applyBorder="1" applyAlignment="1" applyProtection="1">
      <alignment horizontal="center" vertical="center" wrapText="1" readingOrder="2"/>
      <protection hidden="1"/>
    </xf>
    <xf numFmtId="0" fontId="8" fillId="6" borderId="18" xfId="0" applyNumberFormat="1" applyFont="1" applyFill="1" applyBorder="1" applyAlignment="1" applyProtection="1">
      <alignment horizontal="center" vertical="center" wrapText="1" readingOrder="2"/>
      <protection hidden="1"/>
    </xf>
    <xf numFmtId="0" fontId="8" fillId="6" borderId="36" xfId="0" applyNumberFormat="1" applyFont="1" applyFill="1" applyBorder="1" applyAlignment="1" applyProtection="1">
      <alignment horizontal="center" vertical="center" wrapText="1" readingOrder="2"/>
      <protection hidden="1"/>
    </xf>
    <xf numFmtId="0" fontId="15" fillId="6" borderId="16" xfId="0" applyFont="1" applyFill="1" applyBorder="1" applyAlignment="1" applyProtection="1">
      <alignment horizontal="center" vertical="center" wrapText="1" readingOrder="2"/>
      <protection hidden="1"/>
    </xf>
    <xf numFmtId="0" fontId="15" fillId="6" borderId="39" xfId="0" applyFont="1" applyFill="1" applyBorder="1" applyAlignment="1" applyProtection="1">
      <alignment horizontal="center" vertical="center" wrapText="1" readingOrder="2"/>
      <protection hidden="1"/>
    </xf>
    <xf numFmtId="0" fontId="15" fillId="6" borderId="12" xfId="0" applyFont="1" applyFill="1" applyBorder="1" applyAlignment="1" applyProtection="1">
      <alignment horizontal="center" vertical="center" wrapText="1" readingOrder="2"/>
      <protection hidden="1"/>
    </xf>
    <xf numFmtId="0" fontId="15" fillId="6" borderId="21" xfId="0" applyFont="1" applyFill="1" applyBorder="1" applyAlignment="1" applyProtection="1">
      <alignment horizontal="center" vertical="center" wrapText="1" readingOrder="2"/>
      <protection hidden="1"/>
    </xf>
    <xf numFmtId="0" fontId="8" fillId="6" borderId="16" xfId="0" applyNumberFormat="1" applyFont="1" applyFill="1" applyBorder="1" applyAlignment="1" applyProtection="1">
      <alignment horizontal="center" vertical="center" wrapText="1" readingOrder="2"/>
      <protection hidden="1"/>
    </xf>
    <xf numFmtId="0" fontId="8" fillId="6" borderId="19" xfId="0" applyNumberFormat="1" applyFont="1" applyFill="1" applyBorder="1" applyAlignment="1" applyProtection="1">
      <alignment horizontal="center" vertical="center" wrapText="1" readingOrder="2"/>
      <protection hidden="1"/>
    </xf>
    <xf numFmtId="0" fontId="8" fillId="19" borderId="38" xfId="0" applyNumberFormat="1" applyFont="1" applyFill="1" applyBorder="1" applyAlignment="1" applyProtection="1">
      <alignment horizontal="center" vertical="center" wrapText="1" readingOrder="2"/>
      <protection hidden="1"/>
    </xf>
    <xf numFmtId="0" fontId="8" fillId="19" borderId="32" xfId="0" applyNumberFormat="1" applyFont="1" applyFill="1" applyBorder="1" applyAlignment="1" applyProtection="1">
      <alignment horizontal="center" vertical="center" wrapText="1" readingOrder="2"/>
      <protection hidden="1"/>
    </xf>
    <xf numFmtId="0" fontId="5" fillId="0" borderId="13" xfId="0" applyFont="1" applyBorder="1" applyAlignment="1">
      <alignment horizontal="center"/>
    </xf>
    <xf numFmtId="0" fontId="5" fillId="0" borderId="15" xfId="0" applyFont="1" applyBorder="1" applyAlignment="1">
      <alignment horizontal="center"/>
    </xf>
    <xf numFmtId="0" fontId="10" fillId="12" borderId="16" xfId="0" applyFont="1" applyFill="1" applyBorder="1" applyAlignment="1">
      <alignment horizontal="center" vertical="center" wrapText="1"/>
    </xf>
    <xf numFmtId="0" fontId="10" fillId="12" borderId="36" xfId="0" applyFont="1" applyFill="1" applyBorder="1" applyAlignment="1">
      <alignment horizontal="center" vertical="center" wrapText="1"/>
    </xf>
    <xf numFmtId="0" fontId="10" fillId="12" borderId="12" xfId="0" applyFont="1" applyFill="1" applyBorder="1" applyAlignment="1">
      <alignment horizontal="center" vertical="center" wrapText="1"/>
    </xf>
    <xf numFmtId="0" fontId="10" fillId="12" borderId="29" xfId="0" applyFont="1" applyFill="1" applyBorder="1" applyAlignment="1">
      <alignment horizontal="center" vertical="center" wrapText="1"/>
    </xf>
    <xf numFmtId="0" fontId="2" fillId="19" borderId="38" xfId="0" applyFont="1" applyFill="1" applyBorder="1" applyAlignment="1" applyProtection="1">
      <alignment horizontal="center" vertical="center" wrapText="1"/>
      <protection hidden="1"/>
    </xf>
    <xf numFmtId="0" fontId="2" fillId="19" borderId="32" xfId="0" applyFont="1" applyFill="1" applyBorder="1" applyAlignment="1" applyProtection="1">
      <alignment horizontal="center" vertical="center" wrapText="1"/>
      <protection hidden="1"/>
    </xf>
    <xf numFmtId="0" fontId="16" fillId="9" borderId="1" xfId="0" applyFont="1" applyFill="1" applyBorder="1" applyAlignment="1" applyProtection="1">
      <alignment horizontal="center" vertical="center" wrapText="1"/>
    </xf>
    <xf numFmtId="0" fontId="16" fillId="9" borderId="4" xfId="0" applyFont="1" applyFill="1" applyBorder="1" applyAlignment="1" applyProtection="1">
      <alignment horizontal="center" vertical="center" wrapText="1"/>
    </xf>
    <xf numFmtId="0" fontId="5" fillId="9" borderId="30" xfId="0" applyFont="1" applyFill="1" applyBorder="1" applyAlignment="1" applyProtection="1">
      <alignment horizontal="center"/>
    </xf>
    <xf numFmtId="0" fontId="5" fillId="9" borderId="14" xfId="0" applyFont="1" applyFill="1" applyBorder="1" applyAlignment="1" applyProtection="1">
      <alignment horizontal="center"/>
    </xf>
    <xf numFmtId="9" fontId="21" fillId="8" borderId="38" xfId="0" applyNumberFormat="1" applyFont="1" applyFill="1" applyBorder="1" applyAlignment="1" applyProtection="1">
      <alignment horizontal="center" vertical="center"/>
    </xf>
    <xf numFmtId="9" fontId="21" fillId="8" borderId="32" xfId="0" applyNumberFormat="1" applyFont="1" applyFill="1" applyBorder="1" applyAlignment="1" applyProtection="1">
      <alignment horizontal="center" vertical="center"/>
    </xf>
    <xf numFmtId="0" fontId="0" fillId="0" borderId="43" xfId="0" applyBorder="1" applyAlignment="1" applyProtection="1">
      <alignment horizontal="center"/>
    </xf>
    <xf numFmtId="49" fontId="11" fillId="13" borderId="29" xfId="0" applyNumberFormat="1" applyFont="1" applyFill="1" applyBorder="1" applyAlignment="1" applyProtection="1">
      <alignment horizontal="center" vertical="top" wrapText="1" readingOrder="2"/>
      <protection hidden="1"/>
    </xf>
    <xf numFmtId="49" fontId="11" fillId="13" borderId="32" xfId="0" applyNumberFormat="1" applyFont="1" applyFill="1" applyBorder="1" applyAlignment="1" applyProtection="1">
      <alignment horizontal="center" vertical="top" wrapText="1" readingOrder="2"/>
      <protection hidden="1"/>
    </xf>
  </cellXfs>
  <cellStyles count="3">
    <cellStyle name="Normal" xfId="0" builtinId="0"/>
    <cellStyle name="Percent" xfId="1" builtinId="5"/>
    <cellStyle name="היפר-קישור" xfId="2" builtinId="8"/>
  </cellStyles>
  <dxfs count="17">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
  <sheetViews>
    <sheetView showGridLines="0" rightToLeft="1" view="pageBreakPreview" zoomScaleNormal="100" zoomScaleSheetLayoutView="100" workbookViewId="0">
      <pane xSplit="3" ySplit="2" topLeftCell="D13" activePane="bottomRight" state="frozen"/>
      <selection pane="topRight" activeCell="D1" sqref="D1"/>
      <selection pane="bottomLeft" activeCell="A3" sqref="A3"/>
      <selection pane="bottomRight" activeCell="D15" sqref="D15"/>
    </sheetView>
  </sheetViews>
  <sheetFormatPr defaultColWidth="9" defaultRowHeight="14.25" x14ac:dyDescent="0.2"/>
  <cols>
    <col min="1" max="1" width="7.25" style="18" bestFit="1" customWidth="1"/>
    <col min="2" max="2" width="15.25" style="19" customWidth="1"/>
    <col min="3" max="3" width="58.375" style="18" customWidth="1"/>
    <col min="4" max="6" width="11.375" style="15" customWidth="1"/>
    <col min="7" max="16384" width="9" style="15"/>
  </cols>
  <sheetData>
    <row r="1" spans="1:6" s="58" customFormat="1" ht="19.5" x14ac:dyDescent="0.2">
      <c r="A1" s="107" t="s">
        <v>0</v>
      </c>
      <c r="B1" s="110" t="s">
        <v>1</v>
      </c>
      <c r="C1" s="111"/>
      <c r="D1" s="57">
        <v>1</v>
      </c>
      <c r="E1" s="57">
        <v>2</v>
      </c>
      <c r="F1" s="57">
        <v>3</v>
      </c>
    </row>
    <row r="2" spans="1:6" s="56" customFormat="1" ht="18.75" x14ac:dyDescent="0.2">
      <c r="A2" s="108"/>
      <c r="B2" s="112" t="s">
        <v>20</v>
      </c>
      <c r="C2" s="113"/>
      <c r="D2" s="55"/>
      <c r="E2" s="55"/>
      <c r="F2" s="55"/>
    </row>
    <row r="3" spans="1:6" s="56" customFormat="1" ht="18.75" x14ac:dyDescent="0.2">
      <c r="A3" s="108"/>
      <c r="B3" s="112" t="s">
        <v>21</v>
      </c>
      <c r="C3" s="113"/>
      <c r="D3" s="55"/>
      <c r="E3" s="55"/>
      <c r="F3" s="55"/>
    </row>
    <row r="4" spans="1:6" s="56" customFormat="1" ht="15" x14ac:dyDescent="0.2">
      <c r="A4" s="108"/>
      <c r="B4" s="114" t="s">
        <v>24</v>
      </c>
      <c r="C4" s="115"/>
      <c r="D4" s="55"/>
      <c r="E4" s="55"/>
      <c r="F4" s="55"/>
    </row>
    <row r="5" spans="1:6" s="56" customFormat="1" ht="15" x14ac:dyDescent="0.2">
      <c r="A5" s="108"/>
      <c r="B5" s="114" t="s">
        <v>13</v>
      </c>
      <c r="C5" s="115"/>
      <c r="D5" s="55"/>
      <c r="E5" s="55"/>
      <c r="F5" s="55"/>
    </row>
    <row r="6" spans="1:6" s="56" customFormat="1" ht="15.75" thickBot="1" x14ac:dyDescent="0.25">
      <c r="A6" s="109"/>
      <c r="B6" s="116" t="s">
        <v>27</v>
      </c>
      <c r="C6" s="117"/>
      <c r="D6" s="59"/>
      <c r="E6" s="59"/>
      <c r="F6" s="59"/>
    </row>
    <row r="7" spans="1:6" ht="33.75" thickBot="1" x14ac:dyDescent="0.25">
      <c r="A7" s="23" t="s">
        <v>38</v>
      </c>
      <c r="B7" s="101" t="s">
        <v>29</v>
      </c>
      <c r="C7" s="102"/>
      <c r="D7" s="27" t="str">
        <f>IF(OR(D8="פסילה",D13="פסילה"),"פסילה",IF(OR(D8="נדרשת השלמה",D13="נדרשת השלמה"),"נדרשת השלמה","עמידה בדרישות"))</f>
        <v>נדרשת השלמה</v>
      </c>
      <c r="E7" s="27" t="str">
        <f>IF(OR(E8="פסילה",E13="פסילה"),"פסילה",IF(OR(E8="נדרשת השלמה",E13="נדרשת השלמה"),"נדרשת השלמה","עמידה בדרישות"))</f>
        <v>נדרשת השלמה</v>
      </c>
      <c r="F7" s="27" t="str">
        <f>IF(OR(F8="פסילה",F13="פסילה"),"פסילה",IF(OR(F8="נדרשת השלמה",F13="נדרשת השלמה"),"נדרשת השלמה","עמידה בדרישות"))</f>
        <v>נדרשת השלמה</v>
      </c>
    </row>
    <row r="8" spans="1:6" s="20" customFormat="1" ht="33" x14ac:dyDescent="0.2">
      <c r="A8" s="24" t="s">
        <v>39</v>
      </c>
      <c r="B8" s="103" t="s">
        <v>16</v>
      </c>
      <c r="C8" s="104"/>
      <c r="D8" s="27" t="str">
        <f t="array" ref="D8">IF(SUM(LEN(D9:D12)-LEN(SUBSTITUTE(D9:D12,"V","")))+SUM(LEN(D9:D12)-LEN(SUBSTITUTE(D9:D12,"ל.ר.","")))/LEN("ל.ר.")=4,"עמידה בדרישות",IF(SUM(LEN(D9:D12)-LEN(SUBSTITUTE(D9:D12,"X","")))&gt;0,"פסילה","נדרשת השלמה"))</f>
        <v>נדרשת השלמה</v>
      </c>
      <c r="E8" s="27" t="str">
        <f t="array" ref="E8">IF(SUM(LEN(E9:E12)-LEN(SUBSTITUTE(E9:E12,"V","")))+SUM(LEN(E9:E12)-LEN(SUBSTITUTE(E9:E12,"ל.ר.","")))/LEN("ל.ר.")=4,"עמידה בדרישות",IF(SUM(LEN(E9:E12)-LEN(SUBSTITUTE(E9:E12,"X","")))&gt;0,"פסילה","נדרשת השלמה"))</f>
        <v>נדרשת השלמה</v>
      </c>
      <c r="F8" s="27" t="str">
        <f t="array" ref="F8">IF(SUM(LEN(F9:F12)-LEN(SUBSTITUTE(F9:F12,"V","")))+SUM(LEN(F9:F12)-LEN(SUBSTITUTE(F9:F12,"ל.ר.","")))/LEN("ל.ר.")=4,"עמידה בדרישות",IF(SUM(LEN(F9:F12)-LEN(SUBSTITUTE(F9:F12,"X","")))&gt;0,"פסילה","נדרשת השלמה"))</f>
        <v>נדרשת השלמה</v>
      </c>
    </row>
    <row r="9" spans="1:6" s="20" customFormat="1" ht="15.75" x14ac:dyDescent="0.2">
      <c r="A9" s="25" t="s">
        <v>40</v>
      </c>
      <c r="B9" s="105" t="s">
        <v>65</v>
      </c>
      <c r="C9" s="106"/>
      <c r="D9" s="21"/>
      <c r="E9" s="21"/>
      <c r="F9" s="21"/>
    </row>
    <row r="10" spans="1:6" s="20" customFormat="1" ht="51.75" customHeight="1" x14ac:dyDescent="0.2">
      <c r="A10" s="25" t="s">
        <v>41</v>
      </c>
      <c r="B10" s="105" t="s">
        <v>66</v>
      </c>
      <c r="C10" s="106"/>
      <c r="D10" s="21"/>
      <c r="E10" s="21"/>
      <c r="F10" s="21"/>
    </row>
    <row r="11" spans="1:6" s="20" customFormat="1" ht="64.150000000000006" customHeight="1" x14ac:dyDescent="0.2">
      <c r="A11" s="25" t="s">
        <v>42</v>
      </c>
      <c r="B11" s="105" t="s">
        <v>86</v>
      </c>
      <c r="C11" s="106"/>
      <c r="D11" s="21"/>
      <c r="E11" s="21"/>
      <c r="F11" s="21"/>
    </row>
    <row r="12" spans="1:6" s="20" customFormat="1" ht="67.150000000000006" customHeight="1" thickBot="1" x14ac:dyDescent="0.25">
      <c r="A12" s="25" t="s">
        <v>43</v>
      </c>
      <c r="B12" s="105" t="s">
        <v>87</v>
      </c>
      <c r="C12" s="106"/>
      <c r="D12" s="21"/>
      <c r="E12" s="21"/>
      <c r="F12" s="21"/>
    </row>
    <row r="13" spans="1:6" s="17" customFormat="1" ht="33.75" thickBot="1" x14ac:dyDescent="0.25">
      <c r="A13" s="84" t="s">
        <v>44</v>
      </c>
      <c r="B13" s="120" t="s">
        <v>15</v>
      </c>
      <c r="C13" s="121"/>
      <c r="D13" s="85" t="str">
        <f t="array" ref="D13">IF(SUM(LEN(D14:D15)-LEN(SUBSTITUTE(D14:D15,"V","")))+SUM(LEN(D14:D15)-LEN(SUBSTITUTE(D14:D15,"ל.ר.","")))/LEN("ל.ר.")=2,"עמידה בדרישות",IF(SUM(LEN(D14:D15)-LEN(SUBSTITUTE(D14:D15,"X","")))&gt;0,"פסילה","נדרשת השלמה"))</f>
        <v>נדרשת השלמה</v>
      </c>
      <c r="E13" s="85" t="str">
        <f t="array" ref="E13">IF(SUM(LEN(E14:E15)-LEN(SUBSTITUTE(E14:E15,"V","")))+SUM(LEN(E14:E15)-LEN(SUBSTITUTE(E14:E15,"ל.ר.","")))/LEN("ל.ר.")=2,"עמידה בדרישות",IF(SUM(LEN(E14:E15)-LEN(SUBSTITUTE(E14:E15,"X","")))&gt;0,"פסילה","נדרשת השלמה"))</f>
        <v>נדרשת השלמה</v>
      </c>
      <c r="F13" s="85" t="str">
        <f t="array" ref="F13">IF(SUM(LEN(F14:F15)-LEN(SUBSTITUTE(F14:F15,"V","")))+SUM(LEN(F14:F15)-LEN(SUBSTITUTE(F14:F15,"ל.ר.","")))/LEN("ל.ר.")=2,"עמידה בדרישות",IF(SUM(LEN(F14:F15)-LEN(SUBSTITUTE(F14:F15,"X","")))&gt;0,"פסילה","נדרשת השלמה"))</f>
        <v>נדרשת השלמה</v>
      </c>
    </row>
    <row r="14" spans="1:6" s="16" customFormat="1" ht="110.25" x14ac:dyDescent="0.2">
      <c r="A14" s="80" t="s">
        <v>45</v>
      </c>
      <c r="B14" s="78" t="s">
        <v>64</v>
      </c>
      <c r="C14" s="81" t="s">
        <v>114</v>
      </c>
      <c r="D14" s="82"/>
      <c r="E14" s="83"/>
      <c r="F14" s="83"/>
    </row>
    <row r="15" spans="1:6" s="16" customFormat="1" ht="111" thickBot="1" x14ac:dyDescent="0.25">
      <c r="A15" s="79" t="s">
        <v>46</v>
      </c>
      <c r="B15" s="77" t="s">
        <v>88</v>
      </c>
      <c r="C15" s="86" t="s">
        <v>118</v>
      </c>
      <c r="D15" s="87"/>
      <c r="E15" s="88"/>
      <c r="F15" s="88"/>
    </row>
    <row r="16" spans="1:6" s="17" customFormat="1" ht="33.75" thickBot="1" x14ac:dyDescent="0.25">
      <c r="A16" s="89" t="s">
        <v>28</v>
      </c>
      <c r="B16" s="101" t="s">
        <v>2</v>
      </c>
      <c r="C16" s="102"/>
      <c r="D16" s="85" t="str">
        <f t="array" ref="D16">IF(SUM(LEN(D17:D42)-LEN(SUBSTITUTE(D17:D42,"V","")))+SUM(LEN(D17:D42)-LEN(SUBSTITUTE(D17:D42,"ל.ר.","")))/LEN("ל.ר.")=27,"עמידה בדרישות",IF(SUM(LEN(D17:D42)-LEN(SUBSTITUTE(D17:D42,"X","")))&gt;0,"פסילה","נדרשת השלמה"))</f>
        <v>נדרשת השלמה</v>
      </c>
      <c r="E16" s="85" t="str">
        <f t="array" ref="E16">IF(SUM(LEN(E17:E42)-LEN(SUBSTITUTE(E17:E42,"V","")))+SUM(LEN(E17:E42)-LEN(SUBSTITUTE(E17:E42,"ל.ר.","")))/LEN("ל.ר.")=27,"עמידה בדרישות",IF(SUM(LEN(E17:E42)-LEN(SUBSTITUTE(E17:E42,"X","")))&gt;0,"פסילה","נדרשת השלמה"))</f>
        <v>נדרשת השלמה</v>
      </c>
      <c r="F16" s="85" t="str">
        <f t="array" ref="F16">IF(SUM(LEN(F17:F42)-LEN(SUBSTITUTE(F17:F42,"V","")))+SUM(LEN(F17:F42)-LEN(SUBSTITUTE(F17:F42,"ל.ר.","")))/LEN("ל.ר.")=27,"עמידה בדרישות",IF(SUM(LEN(F17:F42)-LEN(SUBSTITUTE(F17:F42,"X","")))&gt;0,"פסילה","נדרשת השלמה"))</f>
        <v>נדרשת השלמה</v>
      </c>
    </row>
    <row r="17" spans="1:6" s="17" customFormat="1" ht="15.75" x14ac:dyDescent="0.2">
      <c r="A17" s="76" t="s">
        <v>30</v>
      </c>
      <c r="B17" s="118" t="s">
        <v>67</v>
      </c>
      <c r="C17" s="119"/>
      <c r="D17" s="61"/>
      <c r="E17" s="61"/>
      <c r="F17" s="61"/>
    </row>
    <row r="18" spans="1:6" s="17" customFormat="1" ht="31.15" customHeight="1" x14ac:dyDescent="0.2">
      <c r="A18" s="26" t="s">
        <v>31</v>
      </c>
      <c r="B18" s="91" t="s">
        <v>68</v>
      </c>
      <c r="C18" s="92"/>
      <c r="D18" s="22"/>
      <c r="E18" s="22"/>
      <c r="F18" s="22"/>
    </row>
    <row r="19" spans="1:6" s="17" customFormat="1" ht="49.9" customHeight="1" x14ac:dyDescent="0.2">
      <c r="A19" s="26" t="s">
        <v>47</v>
      </c>
      <c r="B19" s="91" t="s">
        <v>69</v>
      </c>
      <c r="C19" s="92"/>
      <c r="D19" s="22"/>
      <c r="E19" s="22"/>
      <c r="F19" s="22"/>
    </row>
    <row r="20" spans="1:6" s="17" customFormat="1" ht="34.15" customHeight="1" x14ac:dyDescent="0.2">
      <c r="A20" s="26" t="s">
        <v>48</v>
      </c>
      <c r="B20" s="91" t="s">
        <v>115</v>
      </c>
      <c r="C20" s="92"/>
      <c r="D20" s="22"/>
      <c r="E20" s="22"/>
      <c r="F20" s="22"/>
    </row>
    <row r="21" spans="1:6" s="17" customFormat="1" ht="36" customHeight="1" x14ac:dyDescent="0.2">
      <c r="A21" s="93" t="s">
        <v>49</v>
      </c>
      <c r="B21" s="91" t="s">
        <v>70</v>
      </c>
      <c r="C21" s="92"/>
      <c r="D21" s="22"/>
      <c r="E21" s="22"/>
      <c r="F21" s="22"/>
    </row>
    <row r="22" spans="1:6" s="17" customFormat="1" ht="27.75" customHeight="1" x14ac:dyDescent="0.2">
      <c r="A22" s="94"/>
      <c r="B22" s="158" t="s">
        <v>116</v>
      </c>
      <c r="C22" s="159"/>
      <c r="D22" s="22"/>
      <c r="E22" s="22"/>
      <c r="F22" s="22"/>
    </row>
    <row r="23" spans="1:6" s="17" customFormat="1" ht="36" customHeight="1" x14ac:dyDescent="0.2">
      <c r="A23" s="26" t="s">
        <v>50</v>
      </c>
      <c r="B23" s="91" t="s">
        <v>71</v>
      </c>
      <c r="C23" s="92"/>
      <c r="D23" s="22"/>
      <c r="E23" s="22"/>
      <c r="F23" s="22"/>
    </row>
    <row r="24" spans="1:6" s="17" customFormat="1" ht="32.450000000000003" customHeight="1" x14ac:dyDescent="0.2">
      <c r="A24" s="26" t="s">
        <v>51</v>
      </c>
      <c r="B24" s="91" t="s">
        <v>72</v>
      </c>
      <c r="C24" s="92"/>
      <c r="D24" s="22"/>
      <c r="E24" s="22"/>
      <c r="F24" s="22"/>
    </row>
    <row r="25" spans="1:6" s="17" customFormat="1" ht="31.15" customHeight="1" x14ac:dyDescent="0.2">
      <c r="A25" s="26" t="s">
        <v>52</v>
      </c>
      <c r="B25" s="91" t="s">
        <v>89</v>
      </c>
      <c r="C25" s="92"/>
      <c r="D25" s="22"/>
      <c r="E25" s="22"/>
      <c r="F25" s="22"/>
    </row>
    <row r="26" spans="1:6" s="17" customFormat="1" ht="19.149999999999999" customHeight="1" x14ac:dyDescent="0.2">
      <c r="A26" s="26" t="s">
        <v>53</v>
      </c>
      <c r="B26" s="91" t="s">
        <v>90</v>
      </c>
      <c r="C26" s="92"/>
      <c r="D26" s="22"/>
      <c r="E26" s="22"/>
      <c r="F26" s="22"/>
    </row>
    <row r="27" spans="1:6" s="17" customFormat="1" ht="15.75" x14ac:dyDescent="0.2">
      <c r="A27" s="26" t="s">
        <v>54</v>
      </c>
      <c r="B27" s="91" t="s">
        <v>91</v>
      </c>
      <c r="C27" s="92"/>
      <c r="D27" s="22"/>
      <c r="E27" s="22"/>
      <c r="F27" s="22"/>
    </row>
    <row r="28" spans="1:6" s="17" customFormat="1" ht="15.6" customHeight="1" x14ac:dyDescent="0.2">
      <c r="A28" s="26" t="s">
        <v>55</v>
      </c>
      <c r="B28" s="91" t="s">
        <v>92</v>
      </c>
      <c r="C28" s="92"/>
      <c r="D28" s="22"/>
      <c r="E28" s="22"/>
      <c r="F28" s="22"/>
    </row>
    <row r="29" spans="1:6" s="17" customFormat="1" ht="16.899999999999999" customHeight="1" x14ac:dyDescent="0.2">
      <c r="A29" s="26" t="s">
        <v>56</v>
      </c>
      <c r="B29" s="91" t="s">
        <v>93</v>
      </c>
      <c r="C29" s="92"/>
      <c r="D29" s="22"/>
      <c r="E29" s="22"/>
      <c r="F29" s="22"/>
    </row>
    <row r="30" spans="1:6" s="17" customFormat="1" ht="17.45" customHeight="1" x14ac:dyDescent="0.2">
      <c r="A30" s="26" t="s">
        <v>57</v>
      </c>
      <c r="B30" s="91" t="s">
        <v>73</v>
      </c>
      <c r="C30" s="92"/>
      <c r="D30" s="22"/>
      <c r="E30" s="22"/>
      <c r="F30" s="22"/>
    </row>
    <row r="31" spans="1:6" s="17" customFormat="1" ht="84" customHeight="1" x14ac:dyDescent="0.2">
      <c r="A31" s="26" t="s">
        <v>58</v>
      </c>
      <c r="B31" s="91" t="s">
        <v>74</v>
      </c>
      <c r="C31" s="92"/>
      <c r="D31" s="22"/>
      <c r="E31" s="22"/>
      <c r="F31" s="22"/>
    </row>
    <row r="32" spans="1:6" s="17" customFormat="1" ht="82.15" customHeight="1" x14ac:dyDescent="0.2">
      <c r="A32" s="93" t="s">
        <v>59</v>
      </c>
      <c r="B32" s="91" t="s">
        <v>94</v>
      </c>
      <c r="C32" s="92"/>
      <c r="D32" s="22"/>
      <c r="E32" s="22"/>
      <c r="F32" s="22"/>
    </row>
    <row r="33" spans="1:6" s="17" customFormat="1" ht="36" customHeight="1" x14ac:dyDescent="0.2">
      <c r="A33" s="94"/>
      <c r="B33" s="91" t="s">
        <v>95</v>
      </c>
      <c r="C33" s="92"/>
      <c r="D33" s="22"/>
      <c r="E33" s="22"/>
      <c r="F33" s="22"/>
    </row>
    <row r="34" spans="1:6" s="17" customFormat="1" ht="35.450000000000003" customHeight="1" x14ac:dyDescent="0.2">
      <c r="A34" s="95"/>
      <c r="B34" s="91" t="s">
        <v>96</v>
      </c>
      <c r="C34" s="92"/>
      <c r="D34" s="22"/>
      <c r="E34" s="22"/>
      <c r="F34" s="22"/>
    </row>
    <row r="35" spans="1:6" s="17" customFormat="1" ht="21" customHeight="1" x14ac:dyDescent="0.2">
      <c r="A35" s="26" t="s">
        <v>60</v>
      </c>
      <c r="B35" s="91" t="s">
        <v>97</v>
      </c>
      <c r="C35" s="92"/>
      <c r="D35" s="22"/>
      <c r="E35" s="22"/>
      <c r="F35" s="22"/>
    </row>
    <row r="36" spans="1:6" ht="36" customHeight="1" x14ac:dyDescent="0.2">
      <c r="A36" s="26" t="s">
        <v>75</v>
      </c>
      <c r="B36" s="91" t="s">
        <v>83</v>
      </c>
      <c r="C36" s="92"/>
      <c r="D36" s="61"/>
      <c r="E36" s="61"/>
      <c r="F36" s="61"/>
    </row>
    <row r="37" spans="1:6" ht="33.6" customHeight="1" x14ac:dyDescent="0.2">
      <c r="A37" s="26" t="s">
        <v>76</v>
      </c>
      <c r="B37" s="91" t="s">
        <v>98</v>
      </c>
      <c r="C37" s="92"/>
      <c r="D37" s="61"/>
      <c r="E37" s="61"/>
      <c r="F37" s="61"/>
    </row>
    <row r="38" spans="1:6" ht="48" customHeight="1" x14ac:dyDescent="0.2">
      <c r="A38" s="26" t="s">
        <v>77</v>
      </c>
      <c r="B38" s="91" t="s">
        <v>79</v>
      </c>
      <c r="C38" s="92"/>
      <c r="D38" s="61"/>
      <c r="E38" s="61"/>
      <c r="F38" s="61"/>
    </row>
    <row r="39" spans="1:6" ht="33" customHeight="1" x14ac:dyDescent="0.2">
      <c r="A39" s="26" t="s">
        <v>78</v>
      </c>
      <c r="B39" s="91" t="s">
        <v>80</v>
      </c>
      <c r="C39" s="92"/>
      <c r="D39" s="61"/>
      <c r="E39" s="61"/>
      <c r="F39" s="61"/>
    </row>
    <row r="40" spans="1:6" ht="33" customHeight="1" x14ac:dyDescent="0.2">
      <c r="A40" s="26" t="s">
        <v>32</v>
      </c>
      <c r="B40" s="91" t="s">
        <v>25</v>
      </c>
      <c r="C40" s="92"/>
      <c r="D40" s="61"/>
      <c r="E40" s="61"/>
      <c r="F40" s="61"/>
    </row>
    <row r="41" spans="1:6" ht="34.9" customHeight="1" x14ac:dyDescent="0.2">
      <c r="A41" s="99" t="s">
        <v>81</v>
      </c>
      <c r="B41" s="91" t="s">
        <v>82</v>
      </c>
      <c r="C41" s="92"/>
      <c r="D41" s="61"/>
      <c r="E41" s="61"/>
      <c r="F41" s="61"/>
    </row>
    <row r="42" spans="1:6" ht="34.9" customHeight="1" thickBot="1" x14ac:dyDescent="0.25">
      <c r="A42" s="100"/>
      <c r="B42" s="91" t="s">
        <v>99</v>
      </c>
      <c r="C42" s="92"/>
      <c r="D42" s="61"/>
      <c r="E42" s="61"/>
      <c r="F42" s="61"/>
    </row>
    <row r="43" spans="1:6" ht="33.75" thickBot="1" x14ac:dyDescent="0.25">
      <c r="A43" s="96" t="s">
        <v>33</v>
      </c>
      <c r="B43" s="97"/>
      <c r="C43" s="98"/>
      <c r="D43" s="27" t="str">
        <f>IF(OR(D7="פסילה",D16="פסילה"),"פסילה",IF(OR(D7="נדרשת השלמה",D16="נדרשת השלמה"),"נדרשת השלמה","עמידה בדרישות"))</f>
        <v>נדרשת השלמה</v>
      </c>
      <c r="E43" s="27" t="str">
        <f>IF(OR(E7="פסילה",E16="פסילה"),"פסילה",IF(OR(E7="נדרשת השלמה",E16="נדרשת השלמה"),"נדרשת השלמה","עמידה בדרישות"))</f>
        <v>נדרשת השלמה</v>
      </c>
      <c r="F43" s="27" t="str">
        <f>IF(OR(F7="פסילה",F16="פסילה"),"פסילה",IF(OR(F7="נדרשת השלמה",F16="נדרשת השלמה"),"נדרשת השלמה","עמידה בדרישות"))</f>
        <v>נדרשת השלמה</v>
      </c>
    </row>
  </sheetData>
  <mergeCells count="45">
    <mergeCell ref="B12:C12"/>
    <mergeCell ref="B16:C16"/>
    <mergeCell ref="B17:C17"/>
    <mergeCell ref="B13:C13"/>
    <mergeCell ref="B18:C18"/>
    <mergeCell ref="A1:A6"/>
    <mergeCell ref="B1:C1"/>
    <mergeCell ref="B2:C2"/>
    <mergeCell ref="B3:C3"/>
    <mergeCell ref="B4:C4"/>
    <mergeCell ref="B5:C5"/>
    <mergeCell ref="B6:C6"/>
    <mergeCell ref="B7:C7"/>
    <mergeCell ref="B8:C8"/>
    <mergeCell ref="B9:C9"/>
    <mergeCell ref="B10:C10"/>
    <mergeCell ref="B11:C11"/>
    <mergeCell ref="B19:C19"/>
    <mergeCell ref="B20:C20"/>
    <mergeCell ref="B21:C21"/>
    <mergeCell ref="B23:C23"/>
    <mergeCell ref="B24:C24"/>
    <mergeCell ref="B22:C22"/>
    <mergeCell ref="A43:C43"/>
    <mergeCell ref="B30:C30"/>
    <mergeCell ref="B31:C31"/>
    <mergeCell ref="B32:C32"/>
    <mergeCell ref="B35:C35"/>
    <mergeCell ref="B39:C39"/>
    <mergeCell ref="B40:C40"/>
    <mergeCell ref="B41:C41"/>
    <mergeCell ref="A41:A42"/>
    <mergeCell ref="B42:C42"/>
    <mergeCell ref="A21:A22"/>
    <mergeCell ref="B28:C28"/>
    <mergeCell ref="B33:C33"/>
    <mergeCell ref="B34:C34"/>
    <mergeCell ref="A32:A34"/>
    <mergeCell ref="B36:C36"/>
    <mergeCell ref="B37:C37"/>
    <mergeCell ref="B38:C38"/>
    <mergeCell ref="B25:C25"/>
    <mergeCell ref="B26:C26"/>
    <mergeCell ref="B27:C27"/>
    <mergeCell ref="B29:C29"/>
  </mergeCells>
  <conditionalFormatting sqref="D7:F43">
    <cfRule type="containsText" dxfId="16" priority="5" operator="containsText" text="ל.ר">
      <formula>NOT(ISERROR(SEARCH("ל.ר",D7)))</formula>
    </cfRule>
    <cfRule type="containsText" dxfId="15" priority="9" operator="containsText" text="$">
      <formula>NOT(ISERROR(SEARCH("$",D7)))</formula>
    </cfRule>
    <cfRule type="containsText" dxfId="14" priority="10" operator="containsText" text="X">
      <formula>NOT(ISERROR(SEARCH("X",D7)))</formula>
    </cfRule>
    <cfRule type="containsText" dxfId="13" priority="11" operator="containsText" text="V">
      <formula>NOT(ISERROR(SEARCH("V",D7)))</formula>
    </cfRule>
  </conditionalFormatting>
  <conditionalFormatting sqref="D43:F43 D7:F8 D13:F13 D16:F16">
    <cfRule type="containsText" dxfId="12" priority="6" operator="containsText" text="עמידה בדרישות">
      <formula>NOT(ISERROR(SEARCH("עמידה בדרישות",D7)))</formula>
    </cfRule>
    <cfRule type="containsText" dxfId="11" priority="7" operator="containsText" text="פסילה">
      <formula>NOT(ISERROR(SEARCH("פסילה",D7)))</formula>
    </cfRule>
    <cfRule type="containsText" dxfId="10" priority="8" operator="containsText" text="נדרשת השלמה">
      <formula>NOT(ISERROR(SEARCH("נדרשת השלמה",D7)))</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
  <sheetViews>
    <sheetView rightToLeft="1" view="pageBreakPreview" zoomScaleNormal="85" zoomScaleSheetLayoutView="100" workbookViewId="0">
      <pane xSplit="3" ySplit="3" topLeftCell="D7" activePane="bottomRight" state="frozen"/>
      <selection pane="topRight" activeCell="D1" sqref="D1"/>
      <selection pane="bottomLeft" activeCell="A4" sqref="A4"/>
      <selection pane="bottomRight" activeCell="A11" sqref="A11:B11"/>
    </sheetView>
  </sheetViews>
  <sheetFormatPr defaultColWidth="24.25" defaultRowHeight="15" x14ac:dyDescent="0.2"/>
  <cols>
    <col min="1" max="1" width="11.75" style="13" customWidth="1"/>
    <col min="2" max="2" width="38" style="13" customWidth="1"/>
    <col min="3" max="3" width="24.25" style="13"/>
    <col min="4" max="9" width="21.375" style="13" customWidth="1"/>
    <col min="10" max="16384" width="24.25" style="13"/>
  </cols>
  <sheetData>
    <row r="1" spans="1:19" ht="15.75" x14ac:dyDescent="0.2">
      <c r="A1" s="135" t="s">
        <v>26</v>
      </c>
      <c r="B1" s="136"/>
      <c r="C1" s="52" t="s">
        <v>19</v>
      </c>
      <c r="D1" s="139">
        <f>'תנאי-סף'!D1</f>
        <v>1</v>
      </c>
      <c r="E1" s="140"/>
      <c r="F1" s="133">
        <f>'תנאי-סף'!E1</f>
        <v>2</v>
      </c>
      <c r="G1" s="134"/>
      <c r="H1" s="139">
        <f>'תנאי-סף'!F1</f>
        <v>3</v>
      </c>
      <c r="I1" s="140"/>
      <c r="J1" s="12"/>
      <c r="K1" s="12"/>
      <c r="L1" s="12"/>
      <c r="M1" s="12"/>
      <c r="N1" s="12"/>
      <c r="O1" s="12"/>
      <c r="P1" s="12"/>
      <c r="Q1" s="12"/>
      <c r="R1" s="12"/>
      <c r="S1" s="12"/>
    </row>
    <row r="2" spans="1:19" ht="15.75" x14ac:dyDescent="0.2">
      <c r="A2" s="137"/>
      <c r="B2" s="138"/>
      <c r="C2" s="49" t="s">
        <v>20</v>
      </c>
      <c r="D2" s="131">
        <f>INDEX('תנאי-סף'!$D$1:$F$2,2,MATCH(D1,'תנאי-סף'!$D$1:$F$1,0))</f>
        <v>0</v>
      </c>
      <c r="E2" s="132"/>
      <c r="F2" s="131">
        <f>INDEX('תנאי-סף'!$D$1:$F$2,2,MATCH(F1,'תנאי-סף'!$D$1:$F$1,0))</f>
        <v>0</v>
      </c>
      <c r="G2" s="132"/>
      <c r="H2" s="131">
        <f>INDEX('תנאי-סף'!$D$1:$F$2,2,MATCH(H1,'תנאי-סף'!$D$1:$F$1,0))</f>
        <v>0</v>
      </c>
      <c r="I2" s="132"/>
      <c r="J2" s="12"/>
      <c r="K2" s="12"/>
      <c r="L2" s="12"/>
      <c r="M2" s="12"/>
      <c r="N2" s="12"/>
      <c r="O2" s="12"/>
      <c r="P2" s="12"/>
      <c r="Q2" s="12"/>
      <c r="R2" s="12"/>
      <c r="S2" s="12"/>
    </row>
    <row r="3" spans="1:19" ht="15.75" x14ac:dyDescent="0.2">
      <c r="A3" s="45" t="s">
        <v>17</v>
      </c>
      <c r="B3" s="44" t="s">
        <v>18</v>
      </c>
      <c r="C3" s="49" t="s">
        <v>4</v>
      </c>
      <c r="D3" s="45" t="s">
        <v>14</v>
      </c>
      <c r="E3" s="46" t="s">
        <v>5</v>
      </c>
      <c r="F3" s="53" t="s">
        <v>12</v>
      </c>
      <c r="G3" s="49" t="s">
        <v>5</v>
      </c>
      <c r="H3" s="45" t="s">
        <v>12</v>
      </c>
      <c r="I3" s="46" t="s">
        <v>5</v>
      </c>
      <c r="J3" s="12"/>
      <c r="K3" s="12"/>
      <c r="L3" s="12"/>
      <c r="M3" s="12"/>
      <c r="N3" s="12"/>
      <c r="O3" s="12"/>
      <c r="P3" s="12"/>
      <c r="Q3" s="12"/>
      <c r="R3" s="12"/>
      <c r="S3" s="12"/>
    </row>
    <row r="4" spans="1:19" ht="16.5" thickBot="1" x14ac:dyDescent="0.25">
      <c r="A4" s="124" t="s">
        <v>61</v>
      </c>
      <c r="B4" s="62" t="s">
        <v>84</v>
      </c>
      <c r="C4" s="63">
        <v>0.3</v>
      </c>
      <c r="D4" s="50" t="s">
        <v>103</v>
      </c>
      <c r="E4" s="47">
        <f>MIN(E5+E6,30)</f>
        <v>0</v>
      </c>
      <c r="F4" s="50" t="s">
        <v>103</v>
      </c>
      <c r="G4" s="47">
        <f t="shared" ref="G4" si="0">MIN(G5+G6,30)</f>
        <v>0</v>
      </c>
      <c r="H4" s="50" t="s">
        <v>103</v>
      </c>
      <c r="I4" s="47">
        <f t="shared" ref="I4" si="1">MIN(I5+I6,30)</f>
        <v>0</v>
      </c>
      <c r="J4" s="12"/>
      <c r="K4" s="12"/>
      <c r="L4" s="12"/>
      <c r="M4" s="12"/>
      <c r="N4" s="12"/>
      <c r="O4" s="12"/>
      <c r="P4" s="12"/>
      <c r="Q4" s="12"/>
      <c r="R4" s="12"/>
      <c r="S4" s="12"/>
    </row>
    <row r="5" spans="1:19" s="14" customFormat="1" ht="66" customHeight="1" thickBot="1" x14ac:dyDescent="0.25">
      <c r="A5" s="125"/>
      <c r="B5" s="122" t="s">
        <v>117</v>
      </c>
      <c r="C5" s="68" t="s">
        <v>104</v>
      </c>
      <c r="D5" s="66"/>
      <c r="E5" s="48">
        <f>D5*5</f>
        <v>0</v>
      </c>
      <c r="F5" s="66"/>
      <c r="G5" s="48">
        <f>F5*5</f>
        <v>0</v>
      </c>
      <c r="H5" s="66"/>
      <c r="I5" s="48">
        <f>H5*5</f>
        <v>0</v>
      </c>
      <c r="J5" s="12"/>
      <c r="K5" s="12"/>
      <c r="L5" s="12"/>
      <c r="M5" s="12"/>
      <c r="N5" s="12"/>
      <c r="O5" s="12"/>
      <c r="P5" s="12"/>
      <c r="Q5" s="12"/>
      <c r="R5" s="12"/>
      <c r="S5" s="12"/>
    </row>
    <row r="6" spans="1:19" s="12" customFormat="1" ht="74.25" customHeight="1" x14ac:dyDescent="0.2">
      <c r="A6" s="126"/>
      <c r="B6" s="123"/>
      <c r="C6" s="69" t="s">
        <v>105</v>
      </c>
      <c r="D6" s="66"/>
      <c r="E6" s="48">
        <f>D6*10</f>
        <v>0</v>
      </c>
      <c r="F6" s="66"/>
      <c r="G6" s="48">
        <f>F6*10</f>
        <v>0</v>
      </c>
      <c r="H6" s="66"/>
      <c r="I6" s="48">
        <f>H6*10</f>
        <v>0</v>
      </c>
    </row>
    <row r="7" spans="1:19" ht="16.5" thickBot="1" x14ac:dyDescent="0.25">
      <c r="A7" s="124" t="s">
        <v>62</v>
      </c>
      <c r="B7" s="62" t="s">
        <v>100</v>
      </c>
      <c r="C7" s="70">
        <v>0.4</v>
      </c>
      <c r="D7" s="50" t="s">
        <v>103</v>
      </c>
      <c r="E7" s="47">
        <f>MIN(E8+E9,40)</f>
        <v>0</v>
      </c>
      <c r="F7" s="50" t="s">
        <v>103</v>
      </c>
      <c r="G7" s="47">
        <f t="shared" ref="G7" si="2">MIN(G8+G9,40)</f>
        <v>0</v>
      </c>
      <c r="H7" s="50" t="s">
        <v>103</v>
      </c>
      <c r="I7" s="47">
        <f t="shared" ref="I7" si="3">MIN(I8+I9,40)</f>
        <v>0</v>
      </c>
      <c r="J7" s="12"/>
      <c r="K7" s="12"/>
      <c r="L7" s="12"/>
      <c r="M7" s="12"/>
      <c r="N7" s="12"/>
      <c r="O7" s="12"/>
      <c r="P7" s="12"/>
      <c r="Q7" s="12"/>
      <c r="R7" s="12"/>
      <c r="S7" s="12"/>
    </row>
    <row r="8" spans="1:19" ht="96" customHeight="1" x14ac:dyDescent="0.2">
      <c r="A8" s="125"/>
      <c r="B8" s="122" t="s">
        <v>119</v>
      </c>
      <c r="C8" s="68" t="s">
        <v>106</v>
      </c>
      <c r="D8" s="66"/>
      <c r="E8" s="48">
        <f>D8*7</f>
        <v>0</v>
      </c>
      <c r="F8" s="51"/>
      <c r="G8" s="48">
        <f>F8*7</f>
        <v>0</v>
      </c>
      <c r="H8" s="51"/>
      <c r="I8" s="48">
        <f>H8*7</f>
        <v>0</v>
      </c>
      <c r="J8" s="12"/>
      <c r="K8" s="12"/>
      <c r="L8" s="12"/>
      <c r="M8" s="12"/>
      <c r="N8" s="12"/>
      <c r="O8" s="12"/>
      <c r="P8" s="12"/>
      <c r="Q8" s="12"/>
      <c r="R8" s="12"/>
      <c r="S8" s="12"/>
    </row>
    <row r="9" spans="1:19" ht="64.900000000000006" customHeight="1" x14ac:dyDescent="0.2">
      <c r="A9" s="126"/>
      <c r="B9" s="123"/>
      <c r="C9" s="69" t="s">
        <v>107</v>
      </c>
      <c r="D9" s="66"/>
      <c r="E9" s="48">
        <f>D9*15</f>
        <v>0</v>
      </c>
      <c r="F9" s="51"/>
      <c r="G9" s="48">
        <f>F9*15</f>
        <v>0</v>
      </c>
      <c r="H9" s="51"/>
      <c r="I9" s="48">
        <f>H9*15</f>
        <v>0</v>
      </c>
    </row>
    <row r="10" spans="1:19" ht="15.75" x14ac:dyDescent="0.2">
      <c r="A10" s="64" t="s">
        <v>63</v>
      </c>
      <c r="B10" s="65" t="s">
        <v>101</v>
      </c>
      <c r="C10" s="71">
        <v>0.3</v>
      </c>
      <c r="D10" s="67" t="s">
        <v>102</v>
      </c>
      <c r="E10" s="47">
        <f>ראיון!C9</f>
        <v>0</v>
      </c>
      <c r="F10" s="67" t="s">
        <v>102</v>
      </c>
      <c r="G10" s="47">
        <f>ראיון!E9</f>
        <v>0</v>
      </c>
      <c r="H10" s="67" t="s">
        <v>102</v>
      </c>
      <c r="I10" s="47">
        <f>ראיון!G9</f>
        <v>0</v>
      </c>
    </row>
    <row r="11" spans="1:19" ht="15.75" x14ac:dyDescent="0.2">
      <c r="A11" s="129" t="s">
        <v>23</v>
      </c>
      <c r="B11" s="130"/>
      <c r="C11" s="72">
        <f>C4+C7+C10</f>
        <v>1</v>
      </c>
      <c r="D11" s="127">
        <f>E4+E7+E10</f>
        <v>0</v>
      </c>
      <c r="E11" s="128"/>
      <c r="F11" s="127">
        <f t="shared" ref="F11" si="4">G4+G7+G10</f>
        <v>0</v>
      </c>
      <c r="G11" s="128"/>
      <c r="H11" s="127">
        <f t="shared" ref="H11" si="5">I4+I7+I10</f>
        <v>0</v>
      </c>
      <c r="I11" s="128"/>
    </row>
  </sheetData>
  <sheetProtection selectLockedCells="1" selectUnlockedCells="1"/>
  <mergeCells count="15">
    <mergeCell ref="H11:I11"/>
    <mergeCell ref="A11:B11"/>
    <mergeCell ref="F11:G11"/>
    <mergeCell ref="H2:I2"/>
    <mergeCell ref="F1:G1"/>
    <mergeCell ref="F2:G2"/>
    <mergeCell ref="A1:B2"/>
    <mergeCell ref="D1:E1"/>
    <mergeCell ref="D2:E2"/>
    <mergeCell ref="H1:I1"/>
    <mergeCell ref="B5:B6"/>
    <mergeCell ref="B8:B9"/>
    <mergeCell ref="A4:A6"/>
    <mergeCell ref="A7:A9"/>
    <mergeCell ref="D11:E11"/>
  </mergeCells>
  <conditionalFormatting sqref="B5 A10:I11 A1:I4 B7:I7 D5:I6 D8:I9">
    <cfRule type="containsText" dxfId="9" priority="19" operator="containsText" text="V">
      <formula>NOT(ISERROR(SEARCH("V",A1)))</formula>
    </cfRule>
    <cfRule type="containsText" dxfId="8" priority="20" operator="containsText" text="X">
      <formula>NOT(ISERROR(SEARCH("X",A1)))</formula>
    </cfRule>
  </conditionalFormatting>
  <conditionalFormatting sqref="A7">
    <cfRule type="containsText" dxfId="7" priority="3" operator="containsText" text="V">
      <formula>NOT(ISERROR(SEARCH("V",A7)))</formula>
    </cfRule>
    <cfRule type="containsText" dxfId="6" priority="4" operator="containsText" text="X">
      <formula>NOT(ISERROR(SEARCH("X",A7)))</formula>
    </cfRule>
  </conditionalFormatting>
  <conditionalFormatting sqref="B8">
    <cfRule type="containsText" dxfId="5" priority="1" operator="containsText" text="V">
      <formula>NOT(ISERROR(SEARCH("V",B8)))</formula>
    </cfRule>
    <cfRule type="containsText" dxfId="4" priority="2" operator="containsText" text="X">
      <formula>NOT(ISERROR(SEARCH("X",B8)))</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
  <sheetViews>
    <sheetView rightToLeft="1" view="pageBreakPreview" zoomScaleNormal="90" zoomScaleSheetLayoutView="100" workbookViewId="0">
      <pane xSplit="2" ySplit="5" topLeftCell="C6" activePane="bottomRight" state="frozen"/>
      <selection pane="topRight" activeCell="C1" sqref="C1"/>
      <selection pane="bottomLeft" activeCell="A4" sqref="A4"/>
      <selection pane="bottomRight" sqref="A1:B2"/>
    </sheetView>
  </sheetViews>
  <sheetFormatPr defaultRowHeight="14.25" x14ac:dyDescent="0.2"/>
  <cols>
    <col min="1" max="1" width="44.375" customWidth="1"/>
    <col min="2" max="2" width="7.125" customWidth="1"/>
    <col min="3" max="8" width="22.75" customWidth="1"/>
  </cols>
  <sheetData>
    <row r="1" spans="1:8" ht="21.75" customHeight="1" thickBot="1" x14ac:dyDescent="0.25">
      <c r="A1" s="145" t="s">
        <v>101</v>
      </c>
      <c r="B1" s="146"/>
      <c r="C1" s="139">
        <f>איכות!D1</f>
        <v>1</v>
      </c>
      <c r="D1" s="140"/>
      <c r="E1" s="139">
        <f>איכות!F1</f>
        <v>2</v>
      </c>
      <c r="F1" s="140"/>
      <c r="G1" s="139">
        <f>איכות!H1</f>
        <v>3</v>
      </c>
      <c r="H1" s="140"/>
    </row>
    <row r="2" spans="1:8" ht="14.25" customHeight="1" x14ac:dyDescent="0.2">
      <c r="A2" s="147"/>
      <c r="B2" s="148"/>
      <c r="C2" s="139">
        <f>איכות!D2</f>
        <v>0</v>
      </c>
      <c r="D2" s="140"/>
      <c r="E2" s="139">
        <f>איכות!F2</f>
        <v>0</v>
      </c>
      <c r="F2" s="140"/>
      <c r="G2" s="139">
        <f>איכות!H2</f>
        <v>0</v>
      </c>
      <c r="H2" s="140"/>
    </row>
    <row r="3" spans="1:8" ht="14.25" customHeight="1" x14ac:dyDescent="0.2">
      <c r="A3" s="149" t="s">
        <v>108</v>
      </c>
      <c r="B3" s="150"/>
      <c r="C3" s="141"/>
      <c r="D3" s="142"/>
      <c r="E3" s="141"/>
      <c r="F3" s="142"/>
      <c r="G3" s="141"/>
      <c r="H3" s="142"/>
    </row>
    <row r="4" spans="1:8" ht="14.25" customHeight="1" x14ac:dyDescent="0.2">
      <c r="A4" s="149" t="s">
        <v>109</v>
      </c>
      <c r="B4" s="150"/>
      <c r="C4" s="141"/>
      <c r="D4" s="142"/>
      <c r="E4" s="141"/>
      <c r="F4" s="142"/>
      <c r="G4" s="141"/>
      <c r="H4" s="142"/>
    </row>
    <row r="5" spans="1:8" ht="39" thickBot="1" x14ac:dyDescent="0.25">
      <c r="A5" s="37" t="s">
        <v>11</v>
      </c>
      <c r="B5" s="38" t="s">
        <v>3</v>
      </c>
      <c r="C5" s="31" t="s">
        <v>37</v>
      </c>
      <c r="D5" s="30" t="s">
        <v>22</v>
      </c>
      <c r="E5" s="31" t="s">
        <v>37</v>
      </c>
      <c r="F5" s="30" t="s">
        <v>22</v>
      </c>
      <c r="G5" s="31" t="s">
        <v>37</v>
      </c>
      <c r="H5" s="30" t="s">
        <v>22</v>
      </c>
    </row>
    <row r="6" spans="1:8" ht="30" x14ac:dyDescent="0.2">
      <c r="A6" s="41" t="s">
        <v>110</v>
      </c>
      <c r="B6" s="42">
        <v>0.35</v>
      </c>
      <c r="C6" s="1"/>
      <c r="D6" s="33"/>
      <c r="E6" s="1"/>
      <c r="F6" s="36"/>
      <c r="G6" s="1"/>
      <c r="H6" s="33"/>
    </row>
    <row r="7" spans="1:8" ht="45" x14ac:dyDescent="0.2">
      <c r="A7" s="35" t="s">
        <v>112</v>
      </c>
      <c r="B7" s="43">
        <v>0.35</v>
      </c>
      <c r="C7" s="1"/>
      <c r="D7" s="33"/>
      <c r="E7" s="1"/>
      <c r="F7" s="36"/>
      <c r="G7" s="1"/>
      <c r="H7" s="33"/>
    </row>
    <row r="8" spans="1:8" ht="30" x14ac:dyDescent="0.2">
      <c r="A8" s="34" t="s">
        <v>111</v>
      </c>
      <c r="B8" s="43">
        <v>0.3</v>
      </c>
      <c r="C8" s="1"/>
      <c r="D8" s="33"/>
      <c r="E8" s="1"/>
      <c r="F8" s="36"/>
      <c r="G8" s="1"/>
      <c r="H8" s="33"/>
    </row>
    <row r="9" spans="1:8" ht="15.75" thickBot="1" x14ac:dyDescent="0.3">
      <c r="A9" s="39" t="s">
        <v>35</v>
      </c>
      <c r="B9" s="40">
        <f>SUM(B6:B8)</f>
        <v>1</v>
      </c>
      <c r="C9" s="143">
        <f>SUMPRODUCT(C6:C8,$B$6:$B$8)</f>
        <v>0</v>
      </c>
      <c r="D9" s="144"/>
      <c r="E9" s="143">
        <f>SUMPRODUCT(E6:E8,$B$6:$B$8)</f>
        <v>0</v>
      </c>
      <c r="F9" s="144"/>
      <c r="G9" s="143">
        <f>SUMPRODUCT(G6:G8,$B$6:$B$8)</f>
        <v>0</v>
      </c>
      <c r="H9" s="144"/>
    </row>
    <row r="10" spans="1:8" x14ac:dyDescent="0.2">
      <c r="A10" s="32"/>
      <c r="B10" s="32"/>
      <c r="C10" s="32"/>
      <c r="D10" s="32"/>
      <c r="E10" s="32"/>
      <c r="F10" s="32"/>
      <c r="G10" s="32"/>
      <c r="H10" s="32"/>
    </row>
  </sheetData>
  <mergeCells count="18">
    <mergeCell ref="G3:H3"/>
    <mergeCell ref="A3:B3"/>
    <mergeCell ref="A4:B4"/>
    <mergeCell ref="C3:D3"/>
    <mergeCell ref="C4:D4"/>
    <mergeCell ref="E3:F3"/>
    <mergeCell ref="A1:B2"/>
    <mergeCell ref="G1:H1"/>
    <mergeCell ref="G2:H2"/>
    <mergeCell ref="C1:D1"/>
    <mergeCell ref="C2:D2"/>
    <mergeCell ref="E2:F2"/>
    <mergeCell ref="E1:F1"/>
    <mergeCell ref="E4:F4"/>
    <mergeCell ref="G4:H4"/>
    <mergeCell ref="C9:D9"/>
    <mergeCell ref="E9:F9"/>
    <mergeCell ref="G9:H9"/>
  </mergeCells>
  <conditionalFormatting sqref="C1:H2 C3:C4 E3:E4 G3:G4">
    <cfRule type="containsText" dxfId="3" priority="1" operator="containsText" text="V">
      <formula>NOT(ISERROR(SEARCH("V",C1)))</formula>
    </cfRule>
    <cfRule type="containsText" dxfId="2" priority="2" operator="containsText" text="X">
      <formula>NOT(ISERROR(SEARCH("X",C1)))</formula>
    </cfRule>
  </conditionalFormatting>
  <dataValidations count="1">
    <dataValidation type="decimal" allowBlank="1" showInputMessage="1" showErrorMessage="1" sqref="G6:G8 E6:E8 C6:C8" xr:uid="{00000000-0002-0000-0300-000000000000}">
      <formula1>0</formula1>
      <formula2>10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
  <sheetViews>
    <sheetView rightToLeft="1" view="pageBreakPreview" zoomScaleNormal="100" zoomScaleSheetLayoutView="100" workbookViewId="0">
      <pane xSplit="1" ySplit="2" topLeftCell="B3" activePane="bottomRight" state="frozen"/>
      <selection pane="topRight" activeCell="B1" sqref="B1"/>
      <selection pane="bottomLeft" activeCell="A3" sqref="A3"/>
      <selection pane="bottomRight" sqref="A1:A2"/>
    </sheetView>
  </sheetViews>
  <sheetFormatPr defaultColWidth="17.5" defaultRowHeight="15.75" x14ac:dyDescent="0.25"/>
  <cols>
    <col min="1" max="1" width="43.875" style="29" customWidth="1"/>
    <col min="2" max="4" width="27.875" style="29" customWidth="1"/>
    <col min="5" max="16384" width="17.5" style="29"/>
  </cols>
  <sheetData>
    <row r="1" spans="1:4" x14ac:dyDescent="0.25">
      <c r="A1" s="151" t="s">
        <v>85</v>
      </c>
      <c r="B1" s="28">
        <f>'תנאי-סף'!D1</f>
        <v>1</v>
      </c>
      <c r="C1" s="28">
        <f>'תנאי-סף'!E1</f>
        <v>2</v>
      </c>
      <c r="D1" s="28">
        <f>'תנאי-סף'!F1</f>
        <v>3</v>
      </c>
    </row>
    <row r="2" spans="1:4" x14ac:dyDescent="0.25">
      <c r="A2" s="152"/>
      <c r="B2" s="28">
        <f>'תנאי-סף'!D2</f>
        <v>0</v>
      </c>
      <c r="C2" s="28">
        <f>'תנאי-סף'!E2</f>
        <v>0</v>
      </c>
      <c r="D2" s="28">
        <f>'תנאי-סף'!F2</f>
        <v>0</v>
      </c>
    </row>
    <row r="3" spans="1:4" ht="31.5" x14ac:dyDescent="0.25">
      <c r="A3" s="90" t="s">
        <v>113</v>
      </c>
      <c r="B3" s="73"/>
      <c r="C3" s="73"/>
      <c r="D3" s="73"/>
    </row>
    <row r="4" spans="1:4" ht="18.75" customHeight="1" thickBot="1" x14ac:dyDescent="0.3">
      <c r="A4" s="74" t="s">
        <v>6</v>
      </c>
      <c r="B4" s="75">
        <f>IFERROR(((MIN($B$3:$D$3)/B3)*100),0)</f>
        <v>0</v>
      </c>
      <c r="C4" s="75">
        <f t="shared" ref="C4:D4" si="0">IFERROR(((MIN($B$3:$D$3)/C3)*100),0)</f>
        <v>0</v>
      </c>
      <c r="D4" s="75">
        <f t="shared" si="0"/>
        <v>0</v>
      </c>
    </row>
  </sheetData>
  <mergeCells count="1">
    <mergeCell ref="A1:A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
  <sheetViews>
    <sheetView rightToLeft="1" tabSelected="1" view="pageBreakPreview" zoomScaleNormal="100" zoomScaleSheetLayoutView="100" workbookViewId="0">
      <pane xSplit="2" ySplit="2" topLeftCell="C3" activePane="bottomRight" state="frozen"/>
      <selection pane="topRight" activeCell="C1" sqref="C1"/>
      <selection pane="bottomLeft" activeCell="A3" sqref="A3"/>
      <selection pane="bottomRight" activeCell="C14" sqref="C14"/>
    </sheetView>
  </sheetViews>
  <sheetFormatPr defaultColWidth="9" defaultRowHeight="14.25" x14ac:dyDescent="0.2"/>
  <cols>
    <col min="1" max="1" width="9" style="2" customWidth="1"/>
    <col min="2" max="2" width="21.75" style="2" customWidth="1"/>
    <col min="3" max="5" width="9.125" style="2" customWidth="1"/>
    <col min="6" max="16384" width="9" style="2"/>
  </cols>
  <sheetData>
    <row r="1" spans="1:5" ht="15" x14ac:dyDescent="0.25">
      <c r="A1" s="153" t="s">
        <v>10</v>
      </c>
      <c r="B1" s="154"/>
      <c r="C1" s="5">
        <f>'תנאי-סף'!D1</f>
        <v>1</v>
      </c>
      <c r="D1" s="5">
        <f>'תנאי-סף'!E1</f>
        <v>2</v>
      </c>
      <c r="E1" s="5">
        <f>'תנאי-סף'!F1</f>
        <v>3</v>
      </c>
    </row>
    <row r="2" spans="1:5" ht="15" x14ac:dyDescent="0.25">
      <c r="A2" s="3" t="s">
        <v>3</v>
      </c>
      <c r="B2" s="4" t="s">
        <v>11</v>
      </c>
      <c r="C2" s="5">
        <f>'תנאי-סף'!D2</f>
        <v>0</v>
      </c>
      <c r="D2" s="5">
        <f>'תנאי-סף'!E2</f>
        <v>0</v>
      </c>
      <c r="E2" s="5">
        <f>'תנאי-סף'!F2</f>
        <v>0</v>
      </c>
    </row>
    <row r="3" spans="1:5" ht="18.75" customHeight="1" x14ac:dyDescent="0.2">
      <c r="A3" s="10">
        <v>0.6</v>
      </c>
      <c r="B3" s="11" t="s">
        <v>7</v>
      </c>
      <c r="C3" s="6">
        <f>INDEX(איכות!$D$1:$I$11,11,MATCH(C1,איכות!$D$1:$I$1,0))</f>
        <v>0</v>
      </c>
      <c r="D3" s="6">
        <f>INDEX(איכות!$D$1:$I$11,11,MATCH(D1,איכות!$D$1:$I$1,0))</f>
        <v>0</v>
      </c>
      <c r="E3" s="6">
        <f>INDEX(איכות!$D$1:$I$11,11,MATCH(E1,איכות!$D$1:$I$1,0))</f>
        <v>0</v>
      </c>
    </row>
    <row r="4" spans="1:5" ht="19.5" customHeight="1" x14ac:dyDescent="0.2">
      <c r="A4" s="10">
        <v>0.4</v>
      </c>
      <c r="B4" s="11" t="s">
        <v>8</v>
      </c>
      <c r="C4" s="6">
        <f>מחיר!B4</f>
        <v>0</v>
      </c>
      <c r="D4" s="6">
        <f>מחיר!C4</f>
        <v>0</v>
      </c>
      <c r="E4" s="6">
        <f>מחיר!D4</f>
        <v>0</v>
      </c>
    </row>
    <row r="5" spans="1:5" ht="17.25" customHeight="1" x14ac:dyDescent="0.2">
      <c r="A5" s="7">
        <f>SUM(A3:A4)</f>
        <v>1</v>
      </c>
      <c r="B5" s="8" t="s">
        <v>9</v>
      </c>
      <c r="C5" s="9">
        <f>(C3*$A3)+(C4*$A4)</f>
        <v>0</v>
      </c>
      <c r="D5" s="9">
        <f t="shared" ref="D5:E5" si="0">(D3*$A3)+(D4*$A4)</f>
        <v>0</v>
      </c>
      <c r="E5" s="9">
        <f t="shared" si="0"/>
        <v>0</v>
      </c>
    </row>
    <row r="6" spans="1:5" ht="15.75" x14ac:dyDescent="0.2">
      <c r="A6" s="155" t="s">
        <v>34</v>
      </c>
      <c r="B6" s="156"/>
      <c r="C6" s="54">
        <f>_xlfn.RANK.EQ(C5,$C$5:$E$5,0)</f>
        <v>1</v>
      </c>
      <c r="D6" s="54">
        <f>_xlfn.RANK.EQ(D5,$C$5:$E$5,0)</f>
        <v>1</v>
      </c>
      <c r="E6" s="54">
        <f>_xlfn.RANK.EQ(E5,$C$5:$E$5,0)</f>
        <v>1</v>
      </c>
    </row>
    <row r="7" spans="1:5" x14ac:dyDescent="0.2">
      <c r="A7" s="157" t="s">
        <v>36</v>
      </c>
      <c r="B7" s="157"/>
      <c r="C7" s="60">
        <f>'תנאי-סף'!D38</f>
        <v>0</v>
      </c>
      <c r="D7" s="60">
        <f>'תנאי-סף'!E38</f>
        <v>0</v>
      </c>
      <c r="E7" s="60">
        <f>'תנאי-סף'!F38</f>
        <v>0</v>
      </c>
    </row>
  </sheetData>
  <mergeCells count="3">
    <mergeCell ref="A1:B1"/>
    <mergeCell ref="A6:B6"/>
    <mergeCell ref="A7:B7"/>
  </mergeCells>
  <conditionalFormatting sqref="C7:E7">
    <cfRule type="containsText" dxfId="1" priority="1" operator="containsText" text="V">
      <formula>NOT(ISERROR(SEARCH("V",C7)))</formula>
    </cfRule>
    <cfRule type="containsText" dxfId="0" priority="2" operator="containsText" text="X">
      <formula>NOT(ISERROR(SEARCH("X",C7)))</formula>
    </cfRule>
  </conditionalFormatting>
  <conditionalFormatting sqref="C6:E6">
    <cfRule type="colorScale" priority="8">
      <colorScale>
        <cfvo type="min"/>
        <cfvo type="max"/>
        <color theme="6" tint="0.59999389629810485"/>
        <color rgb="FFFF0000"/>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12</vt:i4>
      </vt:variant>
    </vt:vector>
  </HeadingPairs>
  <TitlesOfParts>
    <vt:vector size="17" baseType="lpstr">
      <vt:lpstr>תנאי-סף</vt:lpstr>
      <vt:lpstr>איכות</vt:lpstr>
      <vt:lpstr>ראיון</vt:lpstr>
      <vt:lpstr>מחיר</vt:lpstr>
      <vt:lpstr>סיכום</vt:lpstr>
      <vt:lpstr>'תנאי-סף'!_Ref263083897</vt:lpstr>
      <vt:lpstr>'תנאי-סף'!_Ref274737718</vt:lpstr>
      <vt:lpstr>'תנאי-סף'!_Ref295727242</vt:lpstr>
      <vt:lpstr>'תנאי-סף'!_Ref296892065</vt:lpstr>
      <vt:lpstr>'תנאי-סף'!_Ref304923103</vt:lpstr>
      <vt:lpstr>'תנאי-סף'!_Ref316295880</vt:lpstr>
      <vt:lpstr>'תנאי-סף'!_Ref374524676</vt:lpstr>
      <vt:lpstr>איכות!WPrint_Area_W</vt:lpstr>
      <vt:lpstr>מחיר!WPrint_Area_W</vt:lpstr>
      <vt:lpstr>סיכום!WPrint_Area_W</vt:lpstr>
      <vt:lpstr>ראיון!WPrint_Area_W</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Binyamin Slater</cp:lastModifiedBy>
  <dcterms:created xsi:type="dcterms:W3CDTF">2012-09-13T08:40:43Z</dcterms:created>
  <dcterms:modified xsi:type="dcterms:W3CDTF">2022-03-24T15:21:08Z</dcterms:modified>
</cp:coreProperties>
</file>